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checkCompatibility="1" autoCompressPictures="0"/>
  <workbookProtection workbookPassword="C276" lockStructure="1"/>
  <bookViews>
    <workbookView xWindow="0" yWindow="0" windowWidth="28160" windowHeight="17420" tabRatio="615"/>
  </bookViews>
  <sheets>
    <sheet name="Newspaper" sheetId="1" r:id="rId1"/>
    <sheet name="Digital " sheetId="13" r:id="rId2"/>
    <sheet name="TV " sheetId="15" r:id="rId3"/>
    <sheet name="OOH " sheetId="14" r:id="rId4"/>
    <sheet name="Monthly Expenditure" sheetId="10" r:id="rId5"/>
    <sheet name="Regional Expenditure" sheetId="11" r:id="rId6"/>
    <sheet name="Summary" sheetId="12" r:id="rId7"/>
    <sheet name="Blocking Chart Template" sheetId="16" r:id="rId8"/>
  </sheets>
  <definedNames>
    <definedName name="_xlnm.Print_Area" localSheetId="7">'Blocking Chart Template'!$A$1:$AF$72</definedName>
    <definedName name="_xlnm.Print_Area" localSheetId="3">'OOH '!#REF!</definedName>
    <definedName name="Radio_Atlantic_AprilDec04">#REF!</definedName>
    <definedName name="Radio_Atlantic_AprilMay">#REF!</definedName>
    <definedName name="Radio_Atlantic_Dec04March05">#REF!</definedName>
    <definedName name="Radio_Atlantic_HighDemand">#REF!</definedName>
    <definedName name="Radio_Atlantic_LowDemand">#REF!</definedName>
    <definedName name="Radio_Atlantic_March05_End">#REF!</definedName>
    <definedName name="Radio_Ontario_AprilDec04">#REF!</definedName>
    <definedName name="Radio_Ontario_AprilMay">#REF!</definedName>
    <definedName name="Radio_Ontario_Dec04March05">#REF!</definedName>
    <definedName name="Radio_Ontario_HighDemand">#REF!</definedName>
    <definedName name="Radio_Ontario_LowDemand">#REF!</definedName>
    <definedName name="Radio_Ontario_March05_End">#REF!</definedName>
    <definedName name="Radio_Western_AprilDec04">#REF!</definedName>
    <definedName name="Radio_Western_AprilMay">#REF!</definedName>
    <definedName name="Radio_Western_Dec04March05">#REF!</definedName>
    <definedName name="Radio_Western_HighDemand">#REF!</definedName>
    <definedName name="Radio_Western_LowDemand">#REF!</definedName>
    <definedName name="Radio_Western_March05_End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0" l="1"/>
  <c r="C8" i="12"/>
  <c r="F56" i="16"/>
  <c r="F44" i="16"/>
  <c r="F40" i="16"/>
  <c r="F39" i="16"/>
  <c r="E56" i="16"/>
  <c r="E54" i="16"/>
  <c r="E40" i="16"/>
  <c r="E38" i="16"/>
  <c r="N37" i="14"/>
  <c r="M37" i="14"/>
  <c r="E58" i="16"/>
  <c r="N38" i="14"/>
  <c r="N36" i="14"/>
  <c r="M36" i="14"/>
  <c r="E57" i="16"/>
  <c r="N34" i="14"/>
  <c r="M34" i="14"/>
  <c r="N33" i="14"/>
  <c r="R33" i="14"/>
  <c r="M33" i="14"/>
  <c r="E55" i="16"/>
  <c r="N32" i="14"/>
  <c r="M32" i="14"/>
  <c r="N30" i="14"/>
  <c r="M30" i="14"/>
  <c r="E53" i="16"/>
  <c r="N29" i="14"/>
  <c r="M29" i="14"/>
  <c r="E52" i="16"/>
  <c r="N28" i="14"/>
  <c r="N26" i="14"/>
  <c r="N25" i="14"/>
  <c r="M25" i="14"/>
  <c r="E49" i="16"/>
  <c r="N24" i="14"/>
  <c r="M24" i="14"/>
  <c r="E48" i="16"/>
  <c r="N22" i="14"/>
  <c r="N21" i="14"/>
  <c r="M21" i="14"/>
  <c r="E46" i="16"/>
  <c r="N20" i="14"/>
  <c r="M20" i="14"/>
  <c r="E45" i="16"/>
  <c r="N18" i="14"/>
  <c r="N17" i="14"/>
  <c r="N16" i="14"/>
  <c r="M16" i="14"/>
  <c r="E42" i="16"/>
  <c r="N14" i="14"/>
  <c r="M14" i="14"/>
  <c r="E41" i="16"/>
  <c r="N13" i="14"/>
  <c r="M13" i="14"/>
  <c r="N12" i="14"/>
  <c r="R12" i="14"/>
  <c r="M12" i="14"/>
  <c r="E39" i="16"/>
  <c r="N10" i="14"/>
  <c r="M10" i="14"/>
  <c r="N9" i="14"/>
  <c r="M9" i="14"/>
  <c r="E37" i="16"/>
  <c r="N8" i="14"/>
  <c r="M8" i="14"/>
  <c r="E36" i="16"/>
  <c r="N6" i="14"/>
  <c r="N5" i="14"/>
  <c r="N4" i="14"/>
  <c r="M4" i="14"/>
  <c r="Q16" i="14"/>
  <c r="P16" i="14"/>
  <c r="F42" i="16"/>
  <c r="Q18" i="14"/>
  <c r="P18" i="14"/>
  <c r="Q20" i="14"/>
  <c r="P20" i="14"/>
  <c r="F45" i="16"/>
  <c r="Q21" i="14"/>
  <c r="P21" i="14"/>
  <c r="F46" i="16"/>
  <c r="Q22" i="14"/>
  <c r="P22" i="14"/>
  <c r="F47" i="16"/>
  <c r="Q24" i="14"/>
  <c r="P24" i="14"/>
  <c r="F48" i="16"/>
  <c r="Q25" i="14"/>
  <c r="P25" i="14"/>
  <c r="F49" i="16"/>
  <c r="Q29" i="14"/>
  <c r="P29" i="14"/>
  <c r="F52" i="16"/>
  <c r="Q30" i="14"/>
  <c r="P30" i="14"/>
  <c r="F53" i="16"/>
  <c r="Q33" i="14"/>
  <c r="P33" i="14"/>
  <c r="F55" i="16"/>
  <c r="Q34" i="14"/>
  <c r="P34" i="14"/>
  <c r="Q13" i="14"/>
  <c r="P13" i="14"/>
  <c r="Q12" i="14"/>
  <c r="P12" i="14"/>
  <c r="Q10" i="14"/>
  <c r="P10" i="14"/>
  <c r="F38" i="16"/>
  <c r="Q9" i="14"/>
  <c r="P9" i="14"/>
  <c r="F37" i="16"/>
  <c r="Q6" i="14"/>
  <c r="P6" i="14"/>
  <c r="F35" i="16"/>
  <c r="I50" i="14"/>
  <c r="H51" i="14"/>
  <c r="J51" i="14"/>
  <c r="H52" i="14"/>
  <c r="I53" i="14"/>
  <c r="I54" i="14"/>
  <c r="J54" i="14"/>
  <c r="E27" i="16"/>
  <c r="I9" i="13"/>
  <c r="L9" i="13"/>
  <c r="I11" i="13"/>
  <c r="L11" i="13"/>
  <c r="M11" i="13"/>
  <c r="M9" i="13"/>
  <c r="L7" i="13"/>
  <c r="M7" i="13"/>
  <c r="F18" i="16"/>
  <c r="G4" i="15"/>
  <c r="D4" i="15"/>
  <c r="J11" i="13"/>
  <c r="M31" i="13"/>
  <c r="L12" i="13"/>
  <c r="B15" i="13"/>
  <c r="D12" i="15"/>
  <c r="G12" i="15"/>
  <c r="E29" i="16"/>
  <c r="I12" i="15"/>
  <c r="G13" i="15"/>
  <c r="G14" i="15"/>
  <c r="I14" i="15"/>
  <c r="J14" i="15"/>
  <c r="G15" i="15"/>
  <c r="I15" i="15"/>
  <c r="G5" i="15"/>
  <c r="E24" i="16"/>
  <c r="I5" i="15"/>
  <c r="G6" i="15"/>
  <c r="G7" i="15"/>
  <c r="I7" i="15"/>
  <c r="D8" i="15"/>
  <c r="G8" i="15"/>
  <c r="I8" i="15"/>
  <c r="J8" i="15"/>
  <c r="G9" i="15"/>
  <c r="E26" i="16"/>
  <c r="I9" i="15"/>
  <c r="J9" i="15"/>
  <c r="G10" i="15"/>
  <c r="I10" i="15"/>
  <c r="J10" i="15"/>
  <c r="G11" i="15"/>
  <c r="D27" i="15"/>
  <c r="I11" i="15"/>
  <c r="O11" i="13"/>
  <c r="H7" i="1"/>
  <c r="I7" i="1"/>
  <c r="I5" i="13"/>
  <c r="L5" i="13"/>
  <c r="M5" i="13"/>
  <c r="I7" i="13"/>
  <c r="J7" i="13"/>
  <c r="F19" i="16"/>
  <c r="F20" i="16"/>
  <c r="G25" i="15"/>
  <c r="BC14" i="16"/>
  <c r="AX14" i="16"/>
  <c r="AT14" i="16"/>
  <c r="AP14" i="16"/>
  <c r="AG14" i="16"/>
  <c r="AC14" i="16"/>
  <c r="X14" i="16"/>
  <c r="T14" i="16"/>
  <c r="O14" i="16"/>
  <c r="K14" i="16"/>
  <c r="G14" i="16"/>
  <c r="F8" i="16"/>
  <c r="F14" i="16"/>
  <c r="F9" i="16"/>
  <c r="F10" i="16"/>
  <c r="F11" i="16"/>
  <c r="F12" i="16"/>
  <c r="F13" i="16"/>
  <c r="H5" i="1"/>
  <c r="I5" i="1"/>
  <c r="L5" i="1"/>
  <c r="H9" i="1"/>
  <c r="I9" i="1"/>
  <c r="L9" i="1"/>
  <c r="T9" i="1"/>
  <c r="C30" i="1"/>
  <c r="E30" i="1"/>
  <c r="G30" i="1"/>
  <c r="I30" i="1"/>
  <c r="J30" i="1"/>
  <c r="M30" i="1"/>
  <c r="N30" i="1"/>
  <c r="H11" i="1"/>
  <c r="I11" i="1"/>
  <c r="T11" i="1"/>
  <c r="C32" i="1"/>
  <c r="G32" i="1"/>
  <c r="I32" i="1"/>
  <c r="M32" i="1"/>
  <c r="N32" i="1"/>
  <c r="T13" i="1"/>
  <c r="C34" i="1"/>
  <c r="D34" i="1"/>
  <c r="G34" i="1"/>
  <c r="H34" i="1"/>
  <c r="J34" i="1"/>
  <c r="L34" i="1"/>
  <c r="N34" i="1"/>
  <c r="H14" i="1"/>
  <c r="I14" i="1"/>
  <c r="T14" i="1"/>
  <c r="C36" i="1"/>
  <c r="D36" i="1"/>
  <c r="G36" i="1"/>
  <c r="H36" i="1"/>
  <c r="J36" i="1"/>
  <c r="L36" i="1"/>
  <c r="N36" i="1"/>
  <c r="C9" i="11"/>
  <c r="B9" i="11"/>
  <c r="D25" i="15"/>
  <c r="D29" i="15"/>
  <c r="G27" i="15"/>
  <c r="J25" i="15"/>
  <c r="J29" i="15"/>
  <c r="K27" i="15"/>
  <c r="K29" i="15"/>
  <c r="B13" i="13"/>
  <c r="U14" i="1"/>
  <c r="V14" i="1"/>
  <c r="U9" i="1"/>
  <c r="U11" i="1"/>
  <c r="V11" i="1"/>
  <c r="C16" i="1"/>
  <c r="C42" i="15"/>
  <c r="J11" i="15"/>
  <c r="J7" i="15"/>
  <c r="J12" i="15"/>
  <c r="B40" i="14"/>
  <c r="R36" i="14"/>
  <c r="R34" i="14"/>
  <c r="R30" i="14"/>
  <c r="R29" i="14"/>
  <c r="R25" i="14"/>
  <c r="R24" i="14"/>
  <c r="R21" i="14"/>
  <c r="R20" i="14"/>
  <c r="R18" i="14"/>
  <c r="R16" i="14"/>
  <c r="R14" i="14"/>
  <c r="R13" i="14"/>
  <c r="R10" i="14"/>
  <c r="R9" i="14"/>
  <c r="R6" i="14"/>
  <c r="C45" i="13"/>
  <c r="O9" i="13"/>
  <c r="C37" i="1"/>
  <c r="D37" i="1"/>
  <c r="E37" i="1"/>
  <c r="F37" i="1"/>
  <c r="G37" i="1"/>
  <c r="H37" i="1"/>
  <c r="I37" i="1"/>
  <c r="J37" i="1"/>
  <c r="K37" i="1"/>
  <c r="L37" i="1"/>
  <c r="M37" i="1"/>
  <c r="N37" i="1"/>
  <c r="C49" i="1"/>
  <c r="X9" i="1"/>
  <c r="X14" i="1"/>
  <c r="S11" i="1"/>
  <c r="S9" i="1"/>
  <c r="S13" i="1"/>
  <c r="W14" i="1"/>
  <c r="H13" i="1"/>
  <c r="I13" i="1"/>
  <c r="W9" i="1"/>
  <c r="V9" i="1"/>
  <c r="L11" i="1"/>
  <c r="L7" i="1"/>
  <c r="T7" i="1"/>
  <c r="F17" i="16"/>
  <c r="F21" i="16"/>
  <c r="M12" i="13"/>
  <c r="B14" i="13"/>
  <c r="O5" i="13"/>
  <c r="M15" i="15"/>
  <c r="J15" i="15"/>
  <c r="I56" i="14"/>
  <c r="M27" i="13"/>
  <c r="J27" i="13"/>
  <c r="I6" i="15"/>
  <c r="K25" i="15"/>
  <c r="K32" i="15"/>
  <c r="E28" i="16"/>
  <c r="I27" i="13"/>
  <c r="F27" i="16"/>
  <c r="J52" i="14"/>
  <c r="I52" i="14"/>
  <c r="Q52" i="14"/>
  <c r="C63" i="14"/>
  <c r="R22" i="14"/>
  <c r="M26" i="14"/>
  <c r="E50" i="16"/>
  <c r="K53" i="14"/>
  <c r="O7" i="13"/>
  <c r="R37" i="14"/>
  <c r="O25" i="15"/>
  <c r="D32" i="1"/>
  <c r="H32" i="1"/>
  <c r="O32" i="1"/>
  <c r="L32" i="1"/>
  <c r="E18" i="16"/>
  <c r="I27" i="15"/>
  <c r="J27" i="15"/>
  <c r="J32" i="15"/>
  <c r="F24" i="16"/>
  <c r="J5" i="15"/>
  <c r="N31" i="13"/>
  <c r="H31" i="13"/>
  <c r="J31" i="13"/>
  <c r="I31" i="13"/>
  <c r="F29" i="16"/>
  <c r="Q8" i="14"/>
  <c r="P8" i="14"/>
  <c r="F36" i="16"/>
  <c r="Q37" i="14"/>
  <c r="P37" i="14"/>
  <c r="F58" i="16"/>
  <c r="H50" i="14"/>
  <c r="Q4" i="14"/>
  <c r="M28" i="14"/>
  <c r="E51" i="16"/>
  <c r="Q28" i="14"/>
  <c r="P28" i="14"/>
  <c r="F51" i="16"/>
  <c r="R28" i="14"/>
  <c r="B6" i="12"/>
  <c r="B4" i="12"/>
  <c r="B5" i="12"/>
  <c r="X11" i="1"/>
  <c r="R32" i="14"/>
  <c r="G29" i="15"/>
  <c r="O29" i="15"/>
  <c r="E36" i="1"/>
  <c r="I36" i="1"/>
  <c r="M36" i="1"/>
  <c r="E34" i="1"/>
  <c r="I34" i="1"/>
  <c r="M34" i="1"/>
  <c r="X13" i="1"/>
  <c r="K32" i="1"/>
  <c r="F32" i="1"/>
  <c r="D30" i="1"/>
  <c r="H30" i="1"/>
  <c r="L30" i="1"/>
  <c r="E25" i="16"/>
  <c r="I25" i="15"/>
  <c r="I4" i="15"/>
  <c r="K50" i="14"/>
  <c r="E33" i="16"/>
  <c r="M5" i="14"/>
  <c r="E34" i="16"/>
  <c r="Q5" i="14"/>
  <c r="P5" i="14"/>
  <c r="F34" i="16"/>
  <c r="R5" i="14"/>
  <c r="M17" i="14"/>
  <c r="E43" i="16"/>
  <c r="Q17" i="14"/>
  <c r="P17" i="14"/>
  <c r="R17" i="14"/>
  <c r="H54" i="14"/>
  <c r="B3" i="12"/>
  <c r="W11" i="1"/>
  <c r="S14" i="1"/>
  <c r="O37" i="1"/>
  <c r="R26" i="14"/>
  <c r="U13" i="1"/>
  <c r="I29" i="15"/>
  <c r="D32" i="15"/>
  <c r="K36" i="1"/>
  <c r="F36" i="1"/>
  <c r="K34" i="1"/>
  <c r="F34" i="1"/>
  <c r="J32" i="1"/>
  <c r="E32" i="1"/>
  <c r="K30" i="1"/>
  <c r="F30" i="1"/>
  <c r="T5" i="1"/>
  <c r="E20" i="16"/>
  <c r="I13" i="15"/>
  <c r="H27" i="13"/>
  <c r="O27" i="13"/>
  <c r="J9" i="13"/>
  <c r="J5" i="13"/>
  <c r="F26" i="16"/>
  <c r="J53" i="14"/>
  <c r="K52" i="14"/>
  <c r="J50" i="14"/>
  <c r="Q14" i="14"/>
  <c r="P14" i="14"/>
  <c r="F41" i="16"/>
  <c r="Q36" i="14"/>
  <c r="P36" i="14"/>
  <c r="F57" i="16"/>
  <c r="Q32" i="14"/>
  <c r="P32" i="14"/>
  <c r="F54" i="16"/>
  <c r="Q26" i="14"/>
  <c r="P26" i="14"/>
  <c r="F50" i="16"/>
  <c r="E35" i="16"/>
  <c r="M6" i="14"/>
  <c r="M18" i="14"/>
  <c r="E44" i="16"/>
  <c r="I51" i="14"/>
  <c r="Q51" i="14"/>
  <c r="C62" i="14"/>
  <c r="K51" i="14"/>
  <c r="M22" i="14"/>
  <c r="E47" i="16"/>
  <c r="H53" i="14"/>
  <c r="M38" i="14"/>
  <c r="E59" i="16"/>
  <c r="Q38" i="14"/>
  <c r="P38" i="14"/>
  <c r="F59" i="16"/>
  <c r="K54" i="14"/>
  <c r="R38" i="14"/>
  <c r="N6" i="11"/>
  <c r="D63" i="14"/>
  <c r="D62" i="14"/>
  <c r="N5" i="11"/>
  <c r="D11" i="10"/>
  <c r="Q54" i="14"/>
  <c r="C65" i="14"/>
  <c r="K56" i="14"/>
  <c r="O34" i="1"/>
  <c r="O32" i="15"/>
  <c r="D31" i="15"/>
  <c r="M14" i="15"/>
  <c r="J6" i="15"/>
  <c r="AC60" i="16"/>
  <c r="H13" i="10"/>
  <c r="G32" i="15"/>
  <c r="F28" i="16"/>
  <c r="M13" i="15"/>
  <c r="J13" i="15"/>
  <c r="F25" i="16"/>
  <c r="F30" i="16"/>
  <c r="J4" i="15"/>
  <c r="I16" i="15"/>
  <c r="O31" i="13"/>
  <c r="J11" i="10"/>
  <c r="J31" i="15"/>
  <c r="M12" i="15"/>
  <c r="M16" i="15"/>
  <c r="D41" i="13"/>
  <c r="D44" i="13"/>
  <c r="D40" i="13"/>
  <c r="O9" i="10"/>
  <c r="E4" i="12"/>
  <c r="D42" i="13"/>
  <c r="D43" i="13"/>
  <c r="B16" i="13"/>
  <c r="J56" i="14"/>
  <c r="J25" i="13"/>
  <c r="E17" i="16"/>
  <c r="M25" i="13"/>
  <c r="H25" i="13"/>
  <c r="I25" i="13"/>
  <c r="V13" i="1"/>
  <c r="W13" i="1"/>
  <c r="F43" i="16"/>
  <c r="I32" i="15"/>
  <c r="O30" i="1"/>
  <c r="P4" i="14"/>
  <c r="Q39" i="14"/>
  <c r="B42" i="14"/>
  <c r="O27" i="15"/>
  <c r="Q53" i="14"/>
  <c r="C64" i="14"/>
  <c r="M29" i="13"/>
  <c r="J29" i="13"/>
  <c r="H29" i="13"/>
  <c r="N29" i="13"/>
  <c r="N34" i="13"/>
  <c r="I29" i="13"/>
  <c r="E19" i="16"/>
  <c r="D26" i="1"/>
  <c r="H26" i="1"/>
  <c r="H39" i="1"/>
  <c r="L26" i="1"/>
  <c r="L39" i="1"/>
  <c r="U5" i="1"/>
  <c r="S5" i="1"/>
  <c r="G26" i="1"/>
  <c r="G39" i="1"/>
  <c r="M26" i="1"/>
  <c r="M39" i="1"/>
  <c r="C26" i="1"/>
  <c r="I26" i="1"/>
  <c r="N26" i="1"/>
  <c r="N39" i="1"/>
  <c r="E26" i="1"/>
  <c r="E39" i="1"/>
  <c r="J26" i="1"/>
  <c r="X5" i="1"/>
  <c r="F26" i="1"/>
  <c r="F39" i="1"/>
  <c r="K26" i="1"/>
  <c r="B8" i="12"/>
  <c r="I39" i="1"/>
  <c r="O36" i="1"/>
  <c r="Q50" i="14"/>
  <c r="H56" i="14"/>
  <c r="K11" i="10"/>
  <c r="K31" i="15"/>
  <c r="C28" i="1"/>
  <c r="G28" i="1"/>
  <c r="K28" i="1"/>
  <c r="K39" i="1"/>
  <c r="E28" i="1"/>
  <c r="J28" i="1"/>
  <c r="X7" i="1"/>
  <c r="F28" i="1"/>
  <c r="L28" i="1"/>
  <c r="S7" i="1"/>
  <c r="H28" i="1"/>
  <c r="M28" i="1"/>
  <c r="U7" i="1"/>
  <c r="D28" i="1"/>
  <c r="I28" i="1"/>
  <c r="N28" i="1"/>
  <c r="F7" i="10"/>
  <c r="K7" i="10"/>
  <c r="O31" i="15"/>
  <c r="E7" i="10"/>
  <c r="O28" i="1"/>
  <c r="C61" i="14"/>
  <c r="Q56" i="14"/>
  <c r="I55" i="14"/>
  <c r="M7" i="10"/>
  <c r="L7" i="10"/>
  <c r="R4" i="14"/>
  <c r="F33" i="16"/>
  <c r="F60" i="16"/>
  <c r="B61" i="16"/>
  <c r="O25" i="13"/>
  <c r="H34" i="13"/>
  <c r="AG60" i="16"/>
  <c r="I13" i="10"/>
  <c r="D37" i="15"/>
  <c r="D38" i="15"/>
  <c r="C17" i="15"/>
  <c r="O11" i="10"/>
  <c r="E5" i="12"/>
  <c r="J16" i="15"/>
  <c r="C18" i="15"/>
  <c r="D39" i="15"/>
  <c r="D40" i="15"/>
  <c r="D41" i="15"/>
  <c r="V7" i="1"/>
  <c r="W7" i="1"/>
  <c r="N7" i="10"/>
  <c r="G7" i="10"/>
  <c r="H7" i="10"/>
  <c r="N9" i="10"/>
  <c r="N7" i="11"/>
  <c r="D64" i="14"/>
  <c r="M34" i="13"/>
  <c r="J4" i="11"/>
  <c r="D45" i="13"/>
  <c r="J9" i="11"/>
  <c r="AK60" i="16"/>
  <c r="J13" i="10"/>
  <c r="I7" i="10"/>
  <c r="D39" i="1"/>
  <c r="O29" i="13"/>
  <c r="I11" i="10"/>
  <c r="I31" i="15"/>
  <c r="J7" i="11"/>
  <c r="E44" i="13"/>
  <c r="J8" i="11"/>
  <c r="N8" i="11"/>
  <c r="D65" i="14"/>
  <c r="X60" i="16"/>
  <c r="G13" i="10"/>
  <c r="J39" i="1"/>
  <c r="O26" i="1"/>
  <c r="C39" i="1"/>
  <c r="U15" i="1"/>
  <c r="C17" i="1"/>
  <c r="W5" i="1"/>
  <c r="V5" i="1"/>
  <c r="V15" i="1"/>
  <c r="C18" i="1"/>
  <c r="P39" i="14"/>
  <c r="B41" i="14"/>
  <c r="I34" i="13"/>
  <c r="J34" i="13"/>
  <c r="J6" i="11"/>
  <c r="J5" i="11"/>
  <c r="I5" i="11"/>
  <c r="G31" i="15"/>
  <c r="G11" i="10"/>
  <c r="O39" i="1"/>
  <c r="O38" i="1"/>
  <c r="I9" i="10"/>
  <c r="C19" i="1"/>
  <c r="O7" i="10"/>
  <c r="E3" i="12"/>
  <c r="I38" i="1"/>
  <c r="H5" i="10"/>
  <c r="H6" i="10"/>
  <c r="N5" i="10"/>
  <c r="AC21" i="16"/>
  <c r="O34" i="13"/>
  <c r="N33" i="13"/>
  <c r="H9" i="10"/>
  <c r="L5" i="10"/>
  <c r="L6" i="10"/>
  <c r="E38" i="1"/>
  <c r="F38" i="1"/>
  <c r="E42" i="13"/>
  <c r="B43" i="14"/>
  <c r="O13" i="10"/>
  <c r="C38" i="1"/>
  <c r="C7" i="10"/>
  <c r="E43" i="13"/>
  <c r="I4" i="11"/>
  <c r="H38" i="1"/>
  <c r="N38" i="1"/>
  <c r="L8" i="11"/>
  <c r="K8" i="11"/>
  <c r="L38" i="1"/>
  <c r="D61" i="14"/>
  <c r="D66" i="14"/>
  <c r="N4" i="11"/>
  <c r="F5" i="10"/>
  <c r="I6" i="11"/>
  <c r="D44" i="1"/>
  <c r="D45" i="1"/>
  <c r="D46" i="1"/>
  <c r="H55" i="14"/>
  <c r="I7" i="11"/>
  <c r="D38" i="1"/>
  <c r="M9" i="10"/>
  <c r="N8" i="10"/>
  <c r="G38" i="1"/>
  <c r="E40" i="15"/>
  <c r="L7" i="11"/>
  <c r="L5" i="11"/>
  <c r="J55" i="14"/>
  <c r="M38" i="1"/>
  <c r="K38" i="1"/>
  <c r="D48" i="1"/>
  <c r="E41" i="13"/>
  <c r="J9" i="10"/>
  <c r="J7" i="10"/>
  <c r="J38" i="1"/>
  <c r="I8" i="11"/>
  <c r="K55" i="14"/>
  <c r="E40" i="13"/>
  <c r="D47" i="1"/>
  <c r="G5" i="10"/>
  <c r="G6" i="10"/>
  <c r="L6" i="11"/>
  <c r="D42" i="15"/>
  <c r="L9" i="11"/>
  <c r="L4" i="11"/>
  <c r="K4" i="11"/>
  <c r="E5" i="10"/>
  <c r="K5" i="10"/>
  <c r="K6" i="10"/>
  <c r="E4" i="10"/>
  <c r="Q55" i="14"/>
  <c r="C5" i="10"/>
  <c r="C4" i="10"/>
  <c r="C6" i="10"/>
  <c r="I33" i="13"/>
  <c r="G4" i="10"/>
  <c r="J5" i="10"/>
  <c r="H8" i="11"/>
  <c r="E38" i="15"/>
  <c r="D5" i="10"/>
  <c r="H6" i="11"/>
  <c r="E46" i="1"/>
  <c r="F4" i="10"/>
  <c r="E41" i="15"/>
  <c r="I9" i="11"/>
  <c r="G10" i="10"/>
  <c r="L4" i="10"/>
  <c r="H12" i="10"/>
  <c r="G12" i="10"/>
  <c r="I8" i="10"/>
  <c r="K10" i="10"/>
  <c r="M5" i="10"/>
  <c r="E39" i="15"/>
  <c r="H7" i="11"/>
  <c r="I5" i="10"/>
  <c r="J8" i="10"/>
  <c r="K5" i="11"/>
  <c r="H5" i="11"/>
  <c r="E45" i="1"/>
  <c r="F6" i="10"/>
  <c r="O5" i="10"/>
  <c r="H4" i="10"/>
  <c r="E6" i="12"/>
  <c r="H33" i="13"/>
  <c r="N4" i="10"/>
  <c r="E8" i="12"/>
  <c r="E6" i="10"/>
  <c r="E37" i="15"/>
  <c r="E42" i="15"/>
  <c r="K6" i="11"/>
  <c r="E45" i="13"/>
  <c r="J33" i="13"/>
  <c r="K7" i="11"/>
  <c r="K9" i="11"/>
  <c r="M33" i="13"/>
  <c r="D49" i="1"/>
  <c r="H9" i="11"/>
  <c r="E44" i="1"/>
  <c r="H4" i="11"/>
  <c r="N9" i="11"/>
  <c r="H8" i="10"/>
  <c r="N6" i="10"/>
  <c r="F4" i="11"/>
  <c r="G4" i="11"/>
  <c r="G9" i="11"/>
  <c r="D4" i="10"/>
  <c r="D10" i="10"/>
  <c r="J4" i="10"/>
  <c r="J10" i="10"/>
  <c r="J12" i="10"/>
  <c r="O33" i="13"/>
  <c r="I4" i="10"/>
  <c r="I12" i="10"/>
  <c r="I6" i="10"/>
  <c r="I10" i="10"/>
  <c r="M4" i="10"/>
  <c r="M6" i="10"/>
  <c r="J6" i="10"/>
  <c r="M5" i="11"/>
  <c r="M6" i="11"/>
  <c r="M8" i="11"/>
  <c r="M7" i="11"/>
  <c r="F9" i="11"/>
  <c r="C10" i="12"/>
  <c r="C9" i="12"/>
  <c r="D4" i="12"/>
  <c r="D5" i="12"/>
  <c r="D6" i="12"/>
  <c r="F5" i="11"/>
  <c r="G5" i="11"/>
  <c r="E47" i="1"/>
  <c r="E49" i="1"/>
  <c r="F6" i="11"/>
  <c r="G6" i="11"/>
  <c r="E48" i="1"/>
  <c r="M4" i="11"/>
  <c r="M9" i="11"/>
  <c r="D3" i="12"/>
  <c r="G7" i="11"/>
  <c r="F7" i="11"/>
  <c r="K4" i="10"/>
  <c r="D6" i="10"/>
  <c r="G8" i="11"/>
  <c r="F8" i="11"/>
  <c r="M8" i="10"/>
  <c r="O4" i="10"/>
  <c r="E8" i="11"/>
  <c r="E7" i="11"/>
  <c r="E4" i="11"/>
  <c r="E5" i="11"/>
  <c r="D8" i="12"/>
  <c r="E6" i="11"/>
  <c r="E9" i="11"/>
</calcChain>
</file>

<file path=xl/sharedStrings.xml><?xml version="1.0" encoding="utf-8"?>
<sst xmlns="http://schemas.openxmlformats.org/spreadsheetml/2006/main" count="889" uniqueCount="297">
  <si>
    <t>Publication Information</t>
  </si>
  <si>
    <t>Cost Details</t>
  </si>
  <si>
    <t>Campaign Totals</t>
  </si>
  <si>
    <t>Creative Information</t>
  </si>
  <si>
    <t xml:space="preserve">Publication </t>
  </si>
  <si>
    <t>Circulation</t>
  </si>
  <si>
    <t xml:space="preserve">Day </t>
  </si>
  <si>
    <t xml:space="preserve">Position Premium </t>
  </si>
  <si>
    <t xml:space="preserve">Gross Cost $  </t>
  </si>
  <si>
    <t xml:space="preserve">Net Cost $ </t>
  </si>
  <si>
    <t xml:space="preserve">Issued </t>
  </si>
  <si>
    <t>Supplier Information</t>
  </si>
  <si>
    <t>Ratecard Information</t>
  </si>
  <si>
    <t>Campaign total</t>
  </si>
  <si>
    <t>Supplier</t>
  </si>
  <si>
    <t>Market</t>
  </si>
  <si>
    <t>Population</t>
  </si>
  <si>
    <t>Cost for 4 weeks $Net</t>
  </si>
  <si>
    <t>Cost for 1 week $Net</t>
  </si>
  <si>
    <t># of weeks</t>
  </si>
  <si>
    <t>Total Cost $Gross</t>
  </si>
  <si>
    <t>Total Cost $Net</t>
  </si>
  <si>
    <t>OOH Type</t>
  </si>
  <si>
    <t>COMBNavigator Information 
If Available</t>
  </si>
  <si>
    <t>Weekly Target Impressions (000)</t>
  </si>
  <si>
    <t>Campaign Target Impressions (000)</t>
  </si>
  <si>
    <t>Creative Details</t>
  </si>
  <si>
    <t>Approx. # of Faces</t>
  </si>
  <si>
    <t>GRPs or Media Weight</t>
  </si>
  <si>
    <t>Daily or Weekly</t>
  </si>
  <si>
    <t>Media Costing</t>
  </si>
  <si>
    <t>Nadbank Information</t>
  </si>
  <si>
    <t>Target Readers (000)</t>
  </si>
  <si>
    <t>Campaign Total</t>
  </si>
  <si>
    <t>Season</t>
  </si>
  <si>
    <t># of Weeks</t>
  </si>
  <si>
    <t>Total Cost (Gross)</t>
  </si>
  <si>
    <t>Total Cost (Net)</t>
  </si>
  <si>
    <t>Market Information</t>
  </si>
  <si>
    <t>Creative Length</t>
  </si>
  <si>
    <t>Campaign Cost</t>
  </si>
  <si>
    <t>Total Campaign</t>
  </si>
  <si>
    <t>Website / Site Location</t>
  </si>
  <si>
    <t>Ad Unit</t>
  </si>
  <si>
    <t>Daily / Weekly / Monthly</t>
  </si>
  <si>
    <t>Premium</t>
  </si>
  <si>
    <t># of Days / weeks / Months</t>
  </si>
  <si>
    <t>Digital Information</t>
  </si>
  <si>
    <t>Impressions (000)</t>
  </si>
  <si>
    <t>Month</t>
  </si>
  <si>
    <t>Year</t>
  </si>
  <si>
    <t>Sales %</t>
  </si>
  <si>
    <t>All Media</t>
  </si>
  <si>
    <t>%</t>
  </si>
  <si>
    <t>$(M)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</si>
  <si>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</si>
  <si>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</si>
  <si>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</si>
  <si>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</si>
  <si>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</si>
  <si>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</si>
  <si>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</si>
  <si>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</si>
  <si>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</si>
  <si>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</si>
  <si>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</si>
  <si>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</si>
  <si>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Region</t>
  </si>
  <si>
    <t>POP %</t>
  </si>
  <si>
    <t>Atlantic</t>
  </si>
  <si>
    <t>Quebec</t>
  </si>
  <si>
    <t>Ontario</t>
  </si>
  <si>
    <t>B. C.</t>
  </si>
  <si>
    <t>All Canada</t>
  </si>
  <si>
    <t>PMB Data</t>
  </si>
  <si>
    <t>Monthly Allocation</t>
  </si>
  <si>
    <t>Media</t>
  </si>
  <si>
    <t>Ad Size/ Description</t>
  </si>
  <si>
    <t>Regional Allocation</t>
  </si>
  <si>
    <t>British Columbia</t>
  </si>
  <si>
    <t>Expenditure Summary</t>
  </si>
  <si>
    <t>Brand Users%</t>
  </si>
  <si>
    <t>CPM $Net</t>
  </si>
  <si>
    <t>Total Expenditure</t>
  </si>
  <si>
    <t>Target Imp. CPM $Gross or Net</t>
  </si>
  <si>
    <t>% Distribution of Expenditure</t>
  </si>
  <si>
    <t>-</t>
  </si>
  <si>
    <t xml:space="preserve">Colour Cost $ Gross  </t>
  </si>
  <si>
    <t>Target Readership CPM $ Gross</t>
  </si>
  <si>
    <t>M-F</t>
  </si>
  <si>
    <t>Line</t>
  </si>
  <si>
    <t>Weekly</t>
  </si>
  <si>
    <t>Saskatoon Express</t>
  </si>
  <si>
    <t>1/4 Page + Colour</t>
  </si>
  <si>
    <t>1/4 Page + 3Color</t>
  </si>
  <si>
    <t>Winnipeg Sun</t>
  </si>
  <si>
    <t>Metro Vancouver</t>
  </si>
  <si>
    <t>Sat</t>
  </si>
  <si>
    <t>1/2 Page + Colour</t>
  </si>
  <si>
    <t>Frequency</t>
  </si>
  <si>
    <t>Vancouver Courier</t>
  </si>
  <si>
    <t>Flat</t>
  </si>
  <si>
    <t>Bi-Weekly</t>
  </si>
  <si>
    <t>Included</t>
  </si>
  <si>
    <t>Tue-W</t>
  </si>
  <si>
    <t>Globe &amp; Mail (National)</t>
  </si>
  <si>
    <t>Globe &amp; Mail (National) 1/4 Page</t>
  </si>
  <si>
    <t>Globe &amp; Mail (National) 1/2 Page</t>
  </si>
  <si>
    <t>Total Year $Gross</t>
  </si>
  <si>
    <t>15,000 - 25,000</t>
  </si>
  <si>
    <t>25,000 - 50,000</t>
  </si>
  <si>
    <t>26 - 39'</t>
  </si>
  <si>
    <t>Campaign CPM</t>
  </si>
  <si>
    <t>10,000 - 20,000</t>
  </si>
  <si>
    <t>$Gross Costt(000)</t>
  </si>
  <si>
    <t># of Inserts</t>
  </si>
  <si>
    <t>Total # of Inserts</t>
  </si>
  <si>
    <t>Flat RateNet</t>
  </si>
  <si>
    <t>Cost per Day / Week / Month Net</t>
  </si>
  <si>
    <t># of Days/weeks</t>
  </si>
  <si>
    <t>www.facebook.com</t>
  </si>
  <si>
    <t>300x250</t>
  </si>
  <si>
    <t xml:space="preserve">Daily </t>
  </si>
  <si>
    <t>www.yahoo.ca</t>
  </si>
  <si>
    <t>Daily</t>
  </si>
  <si>
    <t>www.google.ca</t>
  </si>
  <si>
    <t>Video</t>
  </si>
  <si>
    <t>www.bing.ca</t>
  </si>
  <si>
    <t xml:space="preserve">Year $Gross </t>
  </si>
  <si>
    <t>Month(s)</t>
  </si>
  <si>
    <t>Target Imp. CPM $Gross</t>
  </si>
  <si>
    <t>Pattison</t>
  </si>
  <si>
    <t>Atlantic (NFL)</t>
  </si>
  <si>
    <t>Saint John's CMA</t>
  </si>
  <si>
    <t>Street Level</t>
  </si>
  <si>
    <t>10~12</t>
  </si>
  <si>
    <t>Horizontal Poster</t>
  </si>
  <si>
    <t>7~9</t>
  </si>
  <si>
    <t>June/July/August</t>
  </si>
  <si>
    <t>~4</t>
  </si>
  <si>
    <t>Atlantic (NS)</t>
  </si>
  <si>
    <t>Annapolis Valley</t>
  </si>
  <si>
    <t>5~7</t>
  </si>
  <si>
    <t>Halifax CMA</t>
  </si>
  <si>
    <t>14~16</t>
  </si>
  <si>
    <t>Atlantic (NB)</t>
  </si>
  <si>
    <t>Moncton CA</t>
  </si>
  <si>
    <t>6~8</t>
  </si>
  <si>
    <t>Montreal CMA</t>
  </si>
  <si>
    <t>101-109</t>
  </si>
  <si>
    <t>52-56</t>
  </si>
  <si>
    <t>28-30</t>
  </si>
  <si>
    <t>Toronto CMA</t>
  </si>
  <si>
    <t>248-256</t>
  </si>
  <si>
    <t>169-177</t>
  </si>
  <si>
    <t>June/July.August</t>
  </si>
  <si>
    <t>84-90</t>
  </si>
  <si>
    <t>Prairies (MB)</t>
  </si>
  <si>
    <t>WinnipegESA</t>
  </si>
  <si>
    <t>22-24</t>
  </si>
  <si>
    <t>24-26</t>
  </si>
  <si>
    <t>12~14</t>
  </si>
  <si>
    <t>Prairies (SK)</t>
  </si>
  <si>
    <t>Saskatoon CMA</t>
  </si>
  <si>
    <t>9~11</t>
  </si>
  <si>
    <t>~5</t>
  </si>
  <si>
    <t>Prairies (AB)</t>
  </si>
  <si>
    <t>Calgary CMA</t>
  </si>
  <si>
    <t>72-78</t>
  </si>
  <si>
    <t>43-47</t>
  </si>
  <si>
    <t>B.C.</t>
  </si>
  <si>
    <t>Vancouver CMA</t>
  </si>
  <si>
    <t>94-102</t>
  </si>
  <si>
    <t>53-57</t>
  </si>
  <si>
    <t>27-29</t>
  </si>
  <si>
    <t>Year $Gross</t>
  </si>
  <si>
    <t>Prairies</t>
  </si>
  <si>
    <t>% Pop</t>
  </si>
  <si>
    <t>$Gross</t>
  </si>
  <si>
    <t>Praries</t>
  </si>
  <si>
    <t xml:space="preserve">Amount Spent </t>
  </si>
  <si>
    <t>BC</t>
  </si>
  <si>
    <t>Summer</t>
  </si>
  <si>
    <t>:30</t>
  </si>
  <si>
    <t>Spring</t>
  </si>
  <si>
    <t>Fall</t>
  </si>
  <si>
    <t>Winter</t>
  </si>
  <si>
    <t>Total</t>
  </si>
  <si>
    <t>www.bing.com</t>
  </si>
  <si>
    <t>www.google.com</t>
  </si>
  <si>
    <t>Newspaper</t>
  </si>
  <si>
    <t>Online</t>
  </si>
  <si>
    <t>Television</t>
  </si>
  <si>
    <t>OOH</t>
  </si>
  <si>
    <t>Digital</t>
  </si>
  <si>
    <t>TV</t>
  </si>
  <si>
    <t xml:space="preserve">$Gross </t>
  </si>
  <si>
    <t>Priority</t>
  </si>
  <si>
    <t>Boston Pizza</t>
  </si>
  <si>
    <t>Restaurant-Casual/Family Dining 2016</t>
  </si>
  <si>
    <t>Target A35+ HHI $50M+</t>
  </si>
  <si>
    <t>Newspapers</t>
  </si>
  <si>
    <t xml:space="preserve">Week Beginning Monday 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</si>
  <si>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</si>
  <si>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</si>
  <si>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</si>
  <si>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</si>
  <si>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</si>
  <si>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</si>
  <si>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</si>
  <si>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</si>
  <si>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</si>
  <si>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</si>
  <si>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</si>
  <si>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Newspaper:</t>
  </si>
  <si>
    <t>Ad Size</t>
  </si>
  <si>
    <t>Days</t>
  </si>
  <si>
    <t>Cost Per Insert $Gross</t>
  </si>
  <si>
    <t>Cost $ Gross</t>
  </si>
  <si>
    <t>Globe &amp; Mail</t>
  </si>
  <si>
    <t>1/4 P4C</t>
  </si>
  <si>
    <t>1/2 P4C</t>
  </si>
  <si>
    <t>SAT</t>
  </si>
  <si>
    <t>T-W</t>
  </si>
  <si>
    <t xml:space="preserve">Weekly R/F: 10.1%/1.4  Weekly GRP:13.81        </t>
  </si>
  <si>
    <t>GRPS</t>
  </si>
  <si>
    <t>6 Days</t>
  </si>
  <si>
    <t>15 Weeks</t>
  </si>
  <si>
    <t>14Weeks</t>
  </si>
  <si>
    <t>Televsion Markets</t>
  </si>
  <si>
    <t>Weeks</t>
  </si>
  <si>
    <t>Length</t>
  </si>
  <si>
    <t>:30 Sec</t>
  </si>
  <si>
    <t>Out Of Home</t>
  </si>
  <si>
    <t>Ad Type</t>
  </si>
  <si>
    <t>GRPs</t>
  </si>
  <si>
    <t>B.C</t>
  </si>
  <si>
    <t>Monthly Cost</t>
  </si>
  <si>
    <t>Budget Gross</t>
  </si>
  <si>
    <t># of Days</t>
  </si>
  <si>
    <t xml:space="preserve">www.facebook.com </t>
  </si>
  <si>
    <t>Cost per Day / Week / Month Gross</t>
  </si>
  <si>
    <t>Gross Impressions(000)</t>
  </si>
  <si>
    <t>Cost Per Day/Week $Gross</t>
  </si>
  <si>
    <t>Cost Per Week $ Gross</t>
  </si>
  <si>
    <t>Cost Per Week $Gross</t>
  </si>
  <si>
    <t># of Days/Weeks</t>
  </si>
  <si>
    <t># of Columns</t>
  </si>
  <si>
    <t># of Lines</t>
  </si>
  <si>
    <t xml:space="preserve"># of Lines in 1 Ad </t>
  </si>
  <si>
    <t># of Lines Per Page</t>
  </si>
  <si>
    <t xml:space="preserve">Total Campaign Lines </t>
  </si>
  <si>
    <t xml:space="preserve">Discount Type </t>
  </si>
  <si>
    <t>Weekly GRPs</t>
  </si>
  <si>
    <t>Weekly Cost $Gross</t>
  </si>
  <si>
    <t xml:space="preserve"> # of Spots</t>
  </si>
  <si>
    <t># of Spots</t>
  </si>
  <si>
    <t xml:space="preserve">Plateaux  or Frequency </t>
  </si>
  <si>
    <t>Eligible Line Rate $Gross</t>
  </si>
  <si>
    <t>Eligible Unit Rate $ Gross</t>
  </si>
  <si>
    <t>Cost Per Insertion $ Net</t>
  </si>
  <si>
    <t>Cost Per Insertion $Gross</t>
  </si>
  <si>
    <t xml:space="preserve">Circ CPM $Gross </t>
  </si>
  <si>
    <t># of Insertion</t>
  </si>
  <si>
    <t xml:space="preserve">Boston Pizza - Television Costings </t>
  </si>
  <si>
    <t>Boston Pizza - Newspaper Costings</t>
  </si>
  <si>
    <t>Boston Pizza - Digital Costings</t>
  </si>
  <si>
    <t>% Prime Premium/Discount</t>
  </si>
  <si>
    <t>comScore</t>
  </si>
  <si>
    <t>Campaign Impressions(000)</t>
  </si>
  <si>
    <t>Campaign Cost $Gross</t>
  </si>
  <si>
    <t>Campaign Cost $Net</t>
  </si>
  <si>
    <t>Total Campaign Circulation</t>
  </si>
  <si>
    <t>Total Campaign Total Gross</t>
  </si>
  <si>
    <t>Total Campaign Total Net</t>
  </si>
  <si>
    <t>Total Campaign CPM</t>
  </si>
  <si>
    <t>Total Campaign    Impressions (000)</t>
  </si>
  <si>
    <t>Total Campaign Cost $ Gross</t>
  </si>
  <si>
    <t>Total Campaign Costl $ Net</t>
  </si>
  <si>
    <t>Total Campaign Cost $Gross</t>
  </si>
  <si>
    <t>Total Campaign Cost $Net</t>
  </si>
  <si>
    <t>Cost $Gross</t>
  </si>
  <si>
    <t>Updated Costs $Gross</t>
  </si>
  <si>
    <t>Cost for 1 Week $Gross</t>
  </si>
  <si>
    <t>Boston Pizza Media Plan – Spending By Region</t>
  </si>
  <si>
    <t>Boston Pizza Media Plan – Spending By Month</t>
  </si>
  <si>
    <t xml:space="preserve">Boston Pizza - Out of Home Costing </t>
  </si>
  <si>
    <t xml:space="preserve">Pattison </t>
  </si>
  <si>
    <t xml:space="preserve">Difference $ </t>
  </si>
  <si>
    <t>Difference %</t>
  </si>
  <si>
    <t>Homepage Takeover - Weekly R/F:36.5%/3.8   Weekly GRP:138</t>
  </si>
  <si>
    <t>CPM - Weekly R/F: 3.22%/1.3      Weekly GRP:4</t>
  </si>
  <si>
    <t>50 GRPs Level - Weekly R/F:36%/3.2                      Weekly GRP:115</t>
  </si>
  <si>
    <t>25 GRPs Level - Weekly R/F:15%/1.9  Weekly GRP:30</t>
  </si>
  <si>
    <t>125 GRP Level - Weekly R/F: 45.2/2.8       Weekly GRP:125</t>
  </si>
  <si>
    <t>100 GRP Level - Weekly R/F 40.5/2.5:       Weekly GRP: 100</t>
  </si>
  <si>
    <t xml:space="preserve">Cost Per Rating $Gross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</si>
</sst>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-* #,##0_-;\-* #,##0_-;_-* &quot;-&quot;??_-;_-@_-"/>
    <numFmt numFmtId="168" formatCode="&quot;$&quot;#,##0.00;[Red]&quot;$&quot;#,##0.00"/>
    <numFmt numFmtId="169" formatCode="&quot;$&quot;#,##0.00"/>
    <numFmt numFmtId="170" formatCode="0.0"/>
    <numFmt numFmtId="171" formatCode="&quot;$&quot;#,##0"/>
    <numFmt numFmtId="172" formatCode="0.0%"/>
  </numFmts>
  <fonts count="4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rgb="FF00000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</font>
    <font>
      <sz val="10"/>
      <name val="Arial"/>
    </font>
    <font>
      <b/>
      <sz val="10"/>
      <name val="Arial"/>
    </font>
    <font>
      <sz val="10"/>
      <name val="Geneva"/>
    </font>
    <font>
      <sz val="10"/>
      <name val="Calibri"/>
      <family val="2"/>
    </font>
    <font>
      <sz val="28"/>
      <name val="Calibri"/>
      <family val="2"/>
    </font>
    <font>
      <sz val="20"/>
      <name val="Calibri"/>
      <family val="2"/>
    </font>
    <font>
      <u/>
      <sz val="10"/>
      <color theme="10"/>
      <name val="Geneva"/>
    </font>
    <font>
      <i/>
      <sz val="28"/>
      <name val="Calibri"/>
      <family val="2"/>
    </font>
    <font>
      <u/>
      <sz val="28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1"/>
      <color theme="1"/>
      <name val="Arial"/>
    </font>
    <font>
      <b/>
      <sz val="14"/>
      <color rgb="FF000000"/>
      <name val="Arial"/>
    </font>
    <font>
      <sz val="12"/>
      <color rgb="FF000000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2"/>
      <color rgb="FF000000"/>
      <name val="Arial"/>
    </font>
    <font>
      <sz val="48"/>
      <name val="Arial"/>
    </font>
    <font>
      <b/>
      <sz val="60"/>
      <name val="Arial"/>
    </font>
    <font>
      <b/>
      <sz val="48"/>
      <name val="Arial"/>
    </font>
    <font>
      <sz val="28"/>
      <name val="Arial"/>
    </font>
    <font>
      <b/>
      <sz val="28"/>
      <name val="Arial"/>
    </font>
    <font>
      <b/>
      <sz val="30"/>
      <name val="Arial"/>
    </font>
    <font>
      <b/>
      <sz val="36"/>
      <name val="Arial"/>
    </font>
    <font>
      <sz val="30"/>
      <name val="Arial"/>
    </font>
    <font>
      <b/>
      <u/>
      <sz val="30"/>
      <color rgb="FF0000FF"/>
      <name val="Arial"/>
    </font>
    <font>
      <b/>
      <u/>
      <sz val="30"/>
      <color theme="10"/>
      <name val="Arial"/>
    </font>
    <font>
      <sz val="20"/>
      <name val="Arial"/>
    </font>
    <font>
      <i/>
      <sz val="28"/>
      <name val="Arial"/>
    </font>
    <font>
      <u/>
      <sz val="28"/>
      <name val="Arial"/>
    </font>
    <font>
      <sz val="8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C5DF"/>
        <bgColor indexed="64"/>
      </patternFill>
    </fill>
    <fill>
      <patternFill patternType="solid">
        <fgColor rgb="FF3CC5DF"/>
        <bgColor rgb="FF000000"/>
      </patternFill>
    </fill>
    <fill>
      <patternFill patternType="solid">
        <fgColor rgb="FF35C763"/>
        <bgColor indexed="64"/>
      </patternFill>
    </fill>
    <fill>
      <patternFill patternType="solid">
        <fgColor rgb="FF35C763"/>
        <bgColor rgb="FF000000"/>
      </patternFill>
    </fill>
    <fill>
      <patternFill patternType="solid">
        <fgColor rgb="FFFF00FF"/>
        <bgColor indexed="64"/>
      </patternFill>
    </fill>
    <fill>
      <patternFill patternType="solid">
        <fgColor rgb="FFFF00FF"/>
        <bgColor rgb="FF000000"/>
      </patternFill>
    </fill>
    <fill>
      <patternFill patternType="solid">
        <fgColor rgb="FFFF0080"/>
        <bgColor indexed="64"/>
      </patternFill>
    </fill>
    <fill>
      <patternFill patternType="solid">
        <fgColor rgb="FFFF0080"/>
        <bgColor rgb="FF000000"/>
      </patternFill>
    </fill>
    <fill>
      <patternFill patternType="solid">
        <fgColor rgb="FF8000FF"/>
        <bgColor indexed="64"/>
      </patternFill>
    </fill>
    <fill>
      <patternFill patternType="solid">
        <fgColor rgb="FF800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80FF"/>
        <bgColor rgb="FF000000"/>
      </patternFill>
    </fill>
    <fill>
      <patternFill patternType="solid">
        <fgColor rgb="FF00FF80"/>
        <bgColor indexed="64"/>
      </patternFill>
    </fill>
    <fill>
      <patternFill patternType="solid">
        <fgColor rgb="FF00FF80"/>
        <bgColor rgb="FF000000"/>
      </patternFill>
    </fill>
    <fill>
      <patternFill patternType="solid">
        <fgColor rgb="FFCCFF66"/>
        <bgColor rgb="FF000000"/>
      </patternFill>
    </fill>
    <fill>
      <patternFill patternType="solid">
        <fgColor rgb="FFCC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CC"/>
        <bgColor rgb="FF000000"/>
      </patternFill>
    </fill>
    <fill>
      <patternFill patternType="solid">
        <fgColor rgb="FF66CCFF"/>
        <bgColor indexed="64"/>
      </patternFill>
    </fill>
    <fill>
      <patternFill patternType="solid">
        <fgColor rgb="FF66CCFF"/>
        <bgColor rgb="FF000000"/>
      </patternFill>
    </fill>
    <fill>
      <patternFill patternType="solid">
        <fgColor rgb="FFFF6666"/>
        <bgColor indexed="64"/>
      </patternFill>
    </fill>
    <fill>
      <patternFill patternType="solid">
        <fgColor rgb="FFFF6666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66FF"/>
        <bgColor indexed="64"/>
      </patternFill>
    </fill>
    <fill>
      <patternFill patternType="solid">
        <fgColor rgb="FF6666FF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rgb="FF000000"/>
      </patternFill>
    </fill>
  </fills>
  <borders count="1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</borders>
  <cellStyleXfs count="142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54">
    <xf numFmtId="0" fontId="0" fillId="0" borderId="0" xfId="0"/>
    <xf numFmtId="0" fontId="3" fillId="0" borderId="0" xfId="0" applyFont="1"/>
    <xf numFmtId="0" fontId="0" fillId="0" borderId="0" xfId="0" applyFont="1"/>
    <xf numFmtId="0" fontId="10" fillId="0" borderId="29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right" vertical="center" wrapText="1"/>
    </xf>
    <xf numFmtId="0" fontId="10" fillId="2" borderId="28" xfId="0" applyFont="1" applyFill="1" applyBorder="1" applyAlignment="1">
      <alignment horizontal="right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right" vertical="center" wrapText="1"/>
    </xf>
    <xf numFmtId="0" fontId="9" fillId="6" borderId="31" xfId="0" applyFont="1" applyFill="1" applyBorder="1" applyAlignment="1">
      <alignment horizontal="right" vertical="center" wrapText="1"/>
    </xf>
    <xf numFmtId="0" fontId="7" fillId="0" borderId="30" xfId="0" applyFont="1" applyBorder="1" applyAlignment="1">
      <alignment vertical="center" wrapText="1"/>
    </xf>
    <xf numFmtId="0" fontId="9" fillId="0" borderId="35" xfId="0" applyFont="1" applyBorder="1" applyAlignment="1">
      <alignment vertical="top" wrapText="1"/>
    </xf>
    <xf numFmtId="0" fontId="0" fillId="0" borderId="0" xfId="0" applyBorder="1"/>
    <xf numFmtId="0" fontId="7" fillId="8" borderId="33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right" vertical="center" wrapText="1"/>
    </xf>
    <xf numFmtId="0" fontId="10" fillId="2" borderId="36" xfId="0" applyFont="1" applyFill="1" applyBorder="1" applyAlignment="1">
      <alignment horizontal="right" vertical="center" wrapText="1"/>
    </xf>
    <xf numFmtId="44" fontId="0" fillId="0" borderId="0" xfId="0" applyNumberFormat="1"/>
    <xf numFmtId="0" fontId="3" fillId="10" borderId="39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/>
    <xf numFmtId="0" fontId="0" fillId="0" borderId="0" xfId="0" applyFont="1" applyFill="1"/>
    <xf numFmtId="0" fontId="0" fillId="0" borderId="0" xfId="0" applyFont="1" applyFill="1" applyBorder="1"/>
    <xf numFmtId="0" fontId="0" fillId="0" borderId="44" xfId="0" applyFont="1" applyFill="1" applyBorder="1"/>
    <xf numFmtId="0" fontId="0" fillId="0" borderId="44" xfId="0" applyFont="1" applyBorder="1"/>
    <xf numFmtId="0" fontId="0" fillId="16" borderId="46" xfId="0" applyFont="1" applyFill="1" applyBorder="1"/>
    <xf numFmtId="0" fontId="0" fillId="0" borderId="46" xfId="0" applyFont="1" applyFill="1" applyBorder="1"/>
    <xf numFmtId="0" fontId="0" fillId="16" borderId="0" xfId="0" applyFont="1" applyFill="1"/>
    <xf numFmtId="0" fontId="0" fillId="0" borderId="44" xfId="0" applyFont="1" applyFill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Fill="1"/>
    <xf numFmtId="44" fontId="5" fillId="0" borderId="0" xfId="1" applyFont="1" applyFill="1" applyBorder="1"/>
    <xf numFmtId="0" fontId="0" fillId="0" borderId="0" xfId="0" applyNumberFormat="1" applyFont="1"/>
    <xf numFmtId="0" fontId="5" fillId="0" borderId="0" xfId="0" applyFont="1" applyFill="1"/>
    <xf numFmtId="0" fontId="5" fillId="0" borderId="0" xfId="0" applyFont="1"/>
    <xf numFmtId="9" fontId="5" fillId="0" borderId="44" xfId="3" applyFont="1" applyFill="1" applyBorder="1"/>
    <xf numFmtId="9" fontId="5" fillId="0" borderId="44" xfId="3" applyFont="1" applyBorder="1"/>
    <xf numFmtId="44" fontId="5" fillId="0" borderId="0" xfId="1" applyFont="1" applyBorder="1"/>
    <xf numFmtId="0" fontId="0" fillId="0" borderId="0" xfId="0" applyFont="1" applyBorder="1"/>
    <xf numFmtId="0" fontId="0" fillId="0" borderId="0" xfId="0" applyFill="1"/>
    <xf numFmtId="0" fontId="8" fillId="0" borderId="0" xfId="0" applyFont="1" applyFill="1" applyBorder="1" applyAlignment="1">
      <alignment horizontal="right" vertical="center" wrapText="1"/>
    </xf>
    <xf numFmtId="0" fontId="7" fillId="2" borderId="36" xfId="0" applyFont="1" applyFill="1" applyBorder="1" applyAlignment="1">
      <alignment horizontal="right" vertical="center" wrapText="1"/>
    </xf>
    <xf numFmtId="44" fontId="16" fillId="6" borderId="28" xfId="0" applyNumberFormat="1" applyFont="1" applyFill="1" applyBorder="1" applyAlignment="1">
      <alignment horizontal="right" vertical="center" wrapText="1"/>
    </xf>
    <xf numFmtId="9" fontId="10" fillId="0" borderId="28" xfId="3" applyFont="1" applyBorder="1" applyAlignment="1">
      <alignment horizontal="right" vertical="center" wrapText="1"/>
    </xf>
    <xf numFmtId="9" fontId="9" fillId="0" borderId="28" xfId="0" applyNumberFormat="1" applyFont="1" applyBorder="1" applyAlignment="1">
      <alignment horizontal="right" vertical="center" wrapText="1"/>
    </xf>
    <xf numFmtId="9" fontId="10" fillId="0" borderId="28" xfId="3" applyNumberFormat="1" applyFont="1" applyBorder="1" applyAlignment="1">
      <alignment horizontal="right" vertical="center" wrapText="1"/>
    </xf>
    <xf numFmtId="44" fontId="16" fillId="6" borderId="36" xfId="0" applyNumberFormat="1" applyFont="1" applyFill="1" applyBorder="1" applyAlignment="1">
      <alignment horizontal="right" vertical="center" wrapText="1"/>
    </xf>
    <xf numFmtId="9" fontId="11" fillId="0" borderId="0" xfId="3" applyFont="1" applyBorder="1" applyAlignment="1">
      <alignment horizontal="right"/>
    </xf>
    <xf numFmtId="9" fontId="6" fillId="0" borderId="0" xfId="3" applyFont="1" applyBorder="1" applyAlignment="1">
      <alignment horizontal="right"/>
    </xf>
    <xf numFmtId="44" fontId="17" fillId="6" borderId="28" xfId="0" applyNumberFormat="1" applyFont="1" applyFill="1" applyBorder="1" applyAlignment="1">
      <alignment horizontal="right" vertical="center" wrapText="1"/>
    </xf>
    <xf numFmtId="0" fontId="19" fillId="0" borderId="0" xfId="68" applyFont="1" applyAlignment="1">
      <alignment vertical="center" wrapText="1"/>
    </xf>
    <xf numFmtId="0" fontId="19" fillId="0" borderId="0" xfId="68" applyFont="1" applyFill="1" applyAlignment="1">
      <alignment vertical="center" wrapText="1"/>
    </xf>
    <xf numFmtId="0" fontId="20" fillId="0" borderId="11" xfId="68" applyFont="1" applyBorder="1" applyAlignment="1">
      <alignment horizontal="center" vertical="center"/>
    </xf>
    <xf numFmtId="0" fontId="19" fillId="0" borderId="0" xfId="68" applyFont="1" applyAlignment="1">
      <alignment horizontal="center" vertical="center" wrapText="1"/>
    </xf>
    <xf numFmtId="0" fontId="23" fillId="0" borderId="39" xfId="68" applyFont="1" applyFill="1" applyBorder="1" applyAlignment="1">
      <alignment horizontal="left"/>
    </xf>
    <xf numFmtId="0" fontId="24" fillId="0" borderId="0" xfId="68" applyFont="1" applyFill="1" applyBorder="1" applyAlignment="1">
      <alignment horizontal="center"/>
    </xf>
    <xf numFmtId="164" fontId="24" fillId="0" borderId="0" xfId="69" applyNumberFormat="1" applyFont="1" applyFill="1" applyBorder="1" applyAlignment="1">
      <alignment horizontal="center"/>
    </xf>
    <xf numFmtId="165" fontId="24" fillId="0" borderId="45" xfId="69" applyFont="1" applyFill="1" applyBorder="1" applyAlignment="1">
      <alignment horizontal="center"/>
    </xf>
    <xf numFmtId="0" fontId="23" fillId="0" borderId="41" xfId="68" applyFont="1" applyFill="1" applyBorder="1" applyAlignment="1">
      <alignment horizontal="left"/>
    </xf>
    <xf numFmtId="0" fontId="24" fillId="0" borderId="6" xfId="68" applyFont="1" applyFill="1" applyBorder="1" applyAlignment="1">
      <alignment horizontal="center"/>
    </xf>
    <xf numFmtId="164" fontId="24" fillId="0" borderId="6" xfId="69" applyNumberFormat="1" applyFont="1" applyFill="1" applyBorder="1" applyAlignment="1">
      <alignment horizontal="center"/>
    </xf>
    <xf numFmtId="165" fontId="24" fillId="0" borderId="23" xfId="69" applyFont="1" applyFill="1" applyBorder="1" applyAlignment="1">
      <alignment horizontal="center"/>
    </xf>
    <xf numFmtId="0" fontId="20" fillId="0" borderId="20" xfId="68" applyFont="1" applyBorder="1" applyAlignment="1">
      <alignment horizontal="center" vertical="center"/>
    </xf>
    <xf numFmtId="0" fontId="25" fillId="0" borderId="10" xfId="68" applyFont="1" applyFill="1" applyBorder="1" applyAlignment="1">
      <alignment vertical="center"/>
    </xf>
    <xf numFmtId="0" fontId="25" fillId="0" borderId="46" xfId="68" applyFont="1" applyFill="1" applyBorder="1" applyAlignment="1">
      <alignment vertical="center"/>
    </xf>
    <xf numFmtId="164" fontId="25" fillId="0" borderId="46" xfId="69" applyNumberFormat="1" applyFont="1" applyFill="1" applyBorder="1" applyAlignment="1">
      <alignment horizontal="center" vertical="center"/>
    </xf>
    <xf numFmtId="164" fontId="20" fillId="0" borderId="46" xfId="69" applyNumberFormat="1" applyFont="1" applyFill="1" applyBorder="1" applyAlignment="1">
      <alignment horizontal="right" vertical="center"/>
    </xf>
    <xf numFmtId="0" fontId="25" fillId="0" borderId="0" xfId="68" applyFont="1" applyFill="1" applyBorder="1" applyAlignment="1">
      <alignment vertical="center"/>
    </xf>
    <xf numFmtId="0" fontId="25" fillId="0" borderId="0" xfId="68" applyFont="1" applyAlignment="1">
      <alignment vertical="center" wrapText="1"/>
    </xf>
    <xf numFmtId="0" fontId="21" fillId="0" borderId="10" xfId="68" applyFont="1" applyFill="1" applyBorder="1" applyAlignment="1">
      <alignment vertical="center"/>
    </xf>
    <xf numFmtId="0" fontId="21" fillId="0" borderId="46" xfId="68" applyFont="1" applyFill="1" applyBorder="1" applyAlignment="1">
      <alignment vertical="center"/>
    </xf>
    <xf numFmtId="164" fontId="25" fillId="0" borderId="38" xfId="69" applyNumberFormat="1" applyFont="1" applyFill="1" applyBorder="1" applyAlignment="1">
      <alignment horizontal="center" vertical="center"/>
    </xf>
    <xf numFmtId="171" fontId="26" fillId="0" borderId="10" xfId="68" applyNumberFormat="1" applyFont="1" applyFill="1" applyBorder="1" applyAlignment="1">
      <alignment vertical="center"/>
    </xf>
    <xf numFmtId="171" fontId="26" fillId="0" borderId="46" xfId="68" applyNumberFormat="1" applyFont="1" applyBorder="1" applyAlignment="1">
      <alignment vertical="center"/>
    </xf>
    <xf numFmtId="171" fontId="26" fillId="0" borderId="46" xfId="68" applyNumberFormat="1" applyFont="1" applyFill="1" applyBorder="1" applyAlignment="1">
      <alignment vertical="center"/>
    </xf>
    <xf numFmtId="0" fontId="25" fillId="0" borderId="0" xfId="68" applyFont="1" applyFill="1" applyBorder="1" applyAlignment="1">
      <alignment horizontal="left" vertical="center" wrapText="1"/>
    </xf>
    <xf numFmtId="3" fontId="25" fillId="0" borderId="0" xfId="68" applyNumberFormat="1" applyFont="1" applyFill="1" applyBorder="1" applyAlignment="1">
      <alignment horizontal="center" vertical="center" wrapText="1"/>
    </xf>
    <xf numFmtId="164" fontId="25" fillId="0" borderId="0" xfId="69" applyNumberFormat="1" applyFont="1" applyFill="1" applyBorder="1" applyAlignment="1">
      <alignment horizontal="center" vertical="center" wrapText="1"/>
    </xf>
    <xf numFmtId="0" fontId="27" fillId="0" borderId="0" xfId="68" applyFont="1" applyAlignment="1">
      <alignment horizontal="center" vertical="center" wrapText="1"/>
    </xf>
    <xf numFmtId="0" fontId="27" fillId="0" borderId="0" xfId="68" applyFont="1" applyAlignment="1">
      <alignment vertical="center" wrapText="1"/>
    </xf>
    <xf numFmtId="164" fontId="21" fillId="0" borderId="0" xfId="69" applyNumberFormat="1" applyFont="1" applyBorder="1" applyAlignment="1">
      <alignment vertical="center" wrapText="1"/>
    </xf>
    <xf numFmtId="0" fontId="0" fillId="6" borderId="0" xfId="0" applyFill="1"/>
    <xf numFmtId="0" fontId="28" fillId="0" borderId="0" xfId="0" applyFont="1"/>
    <xf numFmtId="0" fontId="15" fillId="0" borderId="0" xfId="0" applyFont="1" applyFill="1" applyBorder="1" applyAlignment="1">
      <alignment wrapText="1"/>
    </xf>
    <xf numFmtId="0" fontId="29" fillId="0" borderId="13" xfId="0" applyFont="1" applyFill="1" applyBorder="1" applyAlignment="1">
      <alignment horizontal="left"/>
    </xf>
    <xf numFmtId="0" fontId="15" fillId="0" borderId="0" xfId="0" applyFont="1" applyFill="1" applyBorder="1"/>
    <xf numFmtId="44" fontId="31" fillId="0" borderId="0" xfId="1" applyFont="1" applyFill="1" applyBorder="1"/>
    <xf numFmtId="44" fontId="31" fillId="0" borderId="0" xfId="0" applyNumberFormat="1" applyFont="1" applyFill="1" applyBorder="1"/>
    <xf numFmtId="0" fontId="31" fillId="0" borderId="0" xfId="0" applyFont="1"/>
    <xf numFmtId="0" fontId="31" fillId="0" borderId="0" xfId="0" applyFont="1" applyFill="1" applyBorder="1"/>
    <xf numFmtId="9" fontId="31" fillId="0" borderId="0" xfId="0" applyNumberFormat="1" applyFont="1" applyFill="1" applyBorder="1"/>
    <xf numFmtId="0" fontId="31" fillId="0" borderId="0" xfId="0" applyFont="1" applyBorder="1"/>
    <xf numFmtId="0" fontId="31" fillId="0" borderId="0" xfId="0" applyFont="1" applyBorder="1" applyAlignment="1">
      <alignment horizontal="left"/>
    </xf>
    <xf numFmtId="0" fontId="31" fillId="0" borderId="0" xfId="0" applyFont="1" applyFill="1"/>
    <xf numFmtId="0" fontId="31" fillId="0" borderId="0" xfId="0" applyFont="1" applyAlignment="1">
      <alignment horizontal="center"/>
    </xf>
    <xf numFmtId="0" fontId="1" fillId="0" borderId="0" xfId="0" applyFont="1"/>
    <xf numFmtId="0" fontId="31" fillId="0" borderId="1" xfId="0" applyFont="1" applyFill="1" applyBorder="1" applyAlignment="1">
      <alignment horizontal="right"/>
    </xf>
    <xf numFmtId="0" fontId="15" fillId="0" borderId="0" xfId="0" applyFont="1"/>
    <xf numFmtId="0" fontId="33" fillId="0" borderId="0" xfId="0" applyFont="1" applyFill="1" applyBorder="1" applyAlignment="1">
      <alignment horizontal="left"/>
    </xf>
    <xf numFmtId="8" fontId="31" fillId="0" borderId="0" xfId="0" applyNumberFormat="1" applyFont="1"/>
    <xf numFmtId="0" fontId="31" fillId="0" borderId="1" xfId="0" applyFont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0" fontId="30" fillId="0" borderId="0" xfId="0" applyFont="1"/>
    <xf numFmtId="0" fontId="15" fillId="0" borderId="0" xfId="0" applyFont="1" applyBorder="1" applyAlignment="1">
      <alignment vertical="center" wrapText="1"/>
    </xf>
    <xf numFmtId="0" fontId="15" fillId="2" borderId="2" xfId="0" applyFont="1" applyFill="1" applyBorder="1" applyAlignment="1"/>
    <xf numFmtId="0" fontId="31" fillId="0" borderId="38" xfId="0" applyFont="1" applyBorder="1" applyAlignment="1">
      <alignment horizontal="right"/>
    </xf>
    <xf numFmtId="0" fontId="15" fillId="2" borderId="3" xfId="0" applyFont="1" applyFill="1" applyBorder="1" applyAlignment="1"/>
    <xf numFmtId="3" fontId="31" fillId="0" borderId="76" xfId="0" applyNumberFormat="1" applyFont="1" applyBorder="1" applyAlignment="1">
      <alignment horizontal="right"/>
    </xf>
    <xf numFmtId="0" fontId="31" fillId="0" borderId="76" xfId="0" applyFont="1" applyBorder="1" applyAlignment="1">
      <alignment horizontal="right"/>
    </xf>
    <xf numFmtId="0" fontId="31" fillId="0" borderId="20" xfId="0" applyFont="1" applyBorder="1" applyAlignment="1">
      <alignment horizontal="right"/>
    </xf>
    <xf numFmtId="16" fontId="31" fillId="0" borderId="76" xfId="0" applyNumberFormat="1" applyFont="1" applyBorder="1" applyAlignment="1">
      <alignment horizontal="right" wrapText="1"/>
    </xf>
    <xf numFmtId="16" fontId="31" fillId="0" borderId="76" xfId="0" applyNumberFormat="1" applyFont="1" applyBorder="1" applyAlignment="1">
      <alignment horizontal="right"/>
    </xf>
    <xf numFmtId="0" fontId="31" fillId="0" borderId="76" xfId="0" applyFont="1" applyBorder="1" applyAlignment="1">
      <alignment horizontal="right" wrapText="1"/>
    </xf>
    <xf numFmtId="0" fontId="31" fillId="6" borderId="76" xfId="0" applyFont="1" applyFill="1" applyBorder="1"/>
    <xf numFmtId="0" fontId="31" fillId="6" borderId="76" xfId="0" applyFont="1" applyFill="1" applyBorder="1" applyAlignment="1">
      <alignment horizontal="right"/>
    </xf>
    <xf numFmtId="3" fontId="31" fillId="6" borderId="76" xfId="0" applyNumberFormat="1" applyFont="1" applyFill="1" applyBorder="1" applyAlignment="1">
      <alignment horizontal="right"/>
    </xf>
    <xf numFmtId="0" fontId="15" fillId="7" borderId="4" xfId="0" applyFont="1" applyFill="1" applyBorder="1" applyAlignment="1">
      <alignment wrapText="1"/>
    </xf>
    <xf numFmtId="0" fontId="31" fillId="0" borderId="20" xfId="0" applyFont="1" applyFill="1" applyBorder="1" applyAlignment="1">
      <alignment horizontal="right"/>
    </xf>
    <xf numFmtId="0" fontId="31" fillId="0" borderId="76" xfId="0" applyNumberFormat="1" applyFont="1" applyFill="1" applyBorder="1" applyAlignment="1">
      <alignment horizontal="right"/>
    </xf>
    <xf numFmtId="3" fontId="31" fillId="0" borderId="76" xfId="0" applyNumberFormat="1" applyFont="1" applyFill="1" applyBorder="1" applyAlignment="1">
      <alignment horizontal="right"/>
    </xf>
    <xf numFmtId="0" fontId="31" fillId="0" borderId="76" xfId="0" applyFont="1" applyFill="1" applyBorder="1" applyAlignment="1">
      <alignment horizontal="center"/>
    </xf>
    <xf numFmtId="0" fontId="31" fillId="0" borderId="76" xfId="0" applyFont="1" applyFill="1" applyBorder="1" applyAlignment="1">
      <alignment horizontal="right"/>
    </xf>
    <xf numFmtId="167" fontId="31" fillId="6" borderId="76" xfId="2" applyNumberFormat="1" applyFont="1" applyFill="1" applyBorder="1" applyAlignment="1">
      <alignment horizontal="right"/>
    </xf>
    <xf numFmtId="167" fontId="31" fillId="6" borderId="76" xfId="2" applyNumberFormat="1" applyFont="1" applyFill="1" applyBorder="1" applyAlignment="1">
      <alignment horizontal="center"/>
    </xf>
    <xf numFmtId="0" fontId="31" fillId="6" borderId="76" xfId="0" applyFont="1" applyFill="1" applyBorder="1" applyAlignment="1">
      <alignment horizontal="center"/>
    </xf>
    <xf numFmtId="0" fontId="31" fillId="0" borderId="76" xfId="0" applyFont="1" applyBorder="1" applyAlignment="1">
      <alignment horizontal="center"/>
    </xf>
    <xf numFmtId="3" fontId="31" fillId="0" borderId="76" xfId="0" quotePrefix="1" applyNumberFormat="1" applyFont="1" applyBorder="1" applyAlignment="1">
      <alignment horizontal="right"/>
    </xf>
    <xf numFmtId="6" fontId="31" fillId="0" borderId="76" xfId="0" applyNumberFormat="1" applyFont="1" applyBorder="1" applyAlignment="1">
      <alignment horizontal="right"/>
    </xf>
    <xf numFmtId="44" fontId="31" fillId="0" borderId="76" xfId="1" applyFont="1" applyBorder="1" applyAlignment="1">
      <alignment horizontal="right"/>
    </xf>
    <xf numFmtId="44" fontId="31" fillId="0" borderId="76" xfId="1" applyFont="1" applyBorder="1" applyAlignment="1">
      <alignment horizontal="center"/>
    </xf>
    <xf numFmtId="0" fontId="31" fillId="0" borderId="20" xfId="0" quotePrefix="1" applyFont="1" applyFill="1" applyBorder="1" applyAlignment="1">
      <alignment horizontal="right"/>
    </xf>
    <xf numFmtId="9" fontId="31" fillId="0" borderId="76" xfId="3" applyFont="1" applyBorder="1" applyAlignment="1">
      <alignment horizontal="center"/>
    </xf>
    <xf numFmtId="44" fontId="31" fillId="0" borderId="77" xfId="0" applyNumberFormat="1" applyFont="1" applyBorder="1" applyAlignment="1">
      <alignment horizontal="right"/>
    </xf>
    <xf numFmtId="44" fontId="31" fillId="6" borderId="76" xfId="0" applyNumberFormat="1" applyFont="1" applyFill="1" applyBorder="1"/>
    <xf numFmtId="44" fontId="31" fillId="6" borderId="76" xfId="0" applyNumberFormat="1" applyFont="1" applyFill="1" applyBorder="1" applyAlignment="1">
      <alignment horizontal="right"/>
    </xf>
    <xf numFmtId="166" fontId="31" fillId="6" borderId="76" xfId="0" applyNumberFormat="1" applyFont="1" applyFill="1" applyBorder="1" applyAlignment="1">
      <alignment horizontal="right"/>
    </xf>
    <xf numFmtId="44" fontId="31" fillId="0" borderId="20" xfId="1" applyFont="1" applyFill="1" applyBorder="1" applyAlignment="1">
      <alignment horizontal="right"/>
    </xf>
    <xf numFmtId="44" fontId="31" fillId="0" borderId="20" xfId="0" applyNumberFormat="1" applyFont="1" applyFill="1" applyBorder="1" applyAlignment="1">
      <alignment horizontal="right"/>
    </xf>
    <xf numFmtId="0" fontId="31" fillId="0" borderId="23" xfId="0" applyFont="1" applyBorder="1" applyAlignment="1">
      <alignment horizontal="right"/>
    </xf>
    <xf numFmtId="0" fontId="31" fillId="0" borderId="22" xfId="0" applyNumberFormat="1" applyFont="1" applyBorder="1" applyAlignment="1">
      <alignment horizontal="right"/>
    </xf>
    <xf numFmtId="166" fontId="31" fillId="10" borderId="59" xfId="0" applyNumberFormat="1" applyFont="1" applyFill="1" applyBorder="1" applyAlignment="1">
      <alignment horizontal="right"/>
    </xf>
    <xf numFmtId="44" fontId="31" fillId="0" borderId="81" xfId="0" applyNumberFormat="1" applyFont="1" applyBorder="1" applyAlignment="1">
      <alignment horizontal="right"/>
    </xf>
    <xf numFmtId="0" fontId="31" fillId="2" borderId="78" xfId="0" applyFont="1" applyFill="1" applyBorder="1"/>
    <xf numFmtId="0" fontId="31" fillId="2" borderId="78" xfId="0" applyFont="1" applyFill="1" applyBorder="1" applyAlignment="1">
      <alignment horizontal="right"/>
    </xf>
    <xf numFmtId="6" fontId="31" fillId="2" borderId="78" xfId="0" applyNumberFormat="1" applyFont="1" applyFill="1" applyBorder="1" applyAlignment="1">
      <alignment horizontal="right"/>
    </xf>
    <xf numFmtId="44" fontId="31" fillId="2" borderId="78" xfId="1" applyFont="1" applyFill="1" applyBorder="1" applyAlignment="1">
      <alignment horizontal="right"/>
    </xf>
    <xf numFmtId="44" fontId="31" fillId="2" borderId="78" xfId="0" applyNumberFormat="1" applyFont="1" applyFill="1" applyBorder="1" applyAlignment="1">
      <alignment horizontal="right"/>
    </xf>
    <xf numFmtId="9" fontId="30" fillId="0" borderId="76" xfId="3" applyFont="1" applyBorder="1" applyAlignment="1">
      <alignment horizontal="right"/>
    </xf>
    <xf numFmtId="9" fontId="31" fillId="0" borderId="76" xfId="3" applyFont="1" applyBorder="1" applyAlignment="1">
      <alignment horizontal="right"/>
    </xf>
    <xf numFmtId="44" fontId="7" fillId="6" borderId="76" xfId="0" applyNumberFormat="1" applyFont="1" applyFill="1" applyBorder="1" applyAlignment="1">
      <alignment horizontal="center" vertical="center" wrapText="1"/>
    </xf>
    <xf numFmtId="44" fontId="31" fillId="6" borderId="76" xfId="0" applyNumberFormat="1" applyFont="1" applyFill="1" applyBorder="1" applyAlignment="1">
      <alignment horizontal="center"/>
    </xf>
    <xf numFmtId="9" fontId="31" fillId="6" borderId="76" xfId="3" applyFont="1" applyFill="1" applyBorder="1"/>
    <xf numFmtId="9" fontId="31" fillId="0" borderId="88" xfId="3" applyFont="1" applyBorder="1" applyAlignment="1">
      <alignment horizontal="right"/>
    </xf>
    <xf numFmtId="44" fontId="31" fillId="6" borderId="88" xfId="0" applyNumberFormat="1" applyFont="1" applyFill="1" applyBorder="1"/>
    <xf numFmtId="9" fontId="31" fillId="6" borderId="88" xfId="3" applyFont="1" applyFill="1" applyBorder="1"/>
    <xf numFmtId="9" fontId="31" fillId="2" borderId="19" xfId="0" applyNumberFormat="1" applyFont="1" applyFill="1" applyBorder="1" applyAlignment="1">
      <alignment horizontal="right"/>
    </xf>
    <xf numFmtId="44" fontId="31" fillId="2" borderId="19" xfId="0" applyNumberFormat="1" applyFont="1" applyFill="1" applyBorder="1"/>
    <xf numFmtId="9" fontId="31" fillId="2" borderId="19" xfId="0" applyNumberFormat="1" applyFont="1" applyFill="1" applyBorder="1"/>
    <xf numFmtId="0" fontId="15" fillId="2" borderId="21" xfId="0" applyFont="1" applyFill="1" applyBorder="1" applyAlignment="1">
      <alignment horizontal="center"/>
    </xf>
    <xf numFmtId="0" fontId="15" fillId="2" borderId="85" xfId="0" applyFont="1" applyFill="1" applyBorder="1" applyAlignment="1">
      <alignment horizontal="center" wrapText="1"/>
    </xf>
    <xf numFmtId="0" fontId="15" fillId="2" borderId="85" xfId="0" quotePrefix="1" applyNumberFormat="1" applyFont="1" applyFill="1" applyBorder="1" applyAlignment="1">
      <alignment horizontal="center" wrapText="1"/>
    </xf>
    <xf numFmtId="0" fontId="29" fillId="0" borderId="13" xfId="0" applyFont="1" applyBorder="1" applyAlignment="1"/>
    <xf numFmtId="0" fontId="33" fillId="0" borderId="0" xfId="0" applyFont="1" applyBorder="1" applyAlignment="1"/>
    <xf numFmtId="168" fontId="8" fillId="2" borderId="34" xfId="1" applyNumberFormat="1" applyFont="1" applyFill="1" applyBorder="1" applyAlignment="1">
      <alignment horizontal="right" vertical="center" wrapText="1"/>
    </xf>
    <xf numFmtId="168" fontId="8" fillId="2" borderId="28" xfId="0" applyNumberFormat="1" applyFont="1" applyFill="1" applyBorder="1" applyAlignment="1">
      <alignment horizontal="right" vertical="center" wrapText="1"/>
    </xf>
    <xf numFmtId="44" fontId="8" fillId="2" borderId="28" xfId="0" applyNumberFormat="1" applyFont="1" applyFill="1" applyBorder="1" applyAlignment="1">
      <alignment horizontal="right" vertical="center" wrapText="1"/>
    </xf>
    <xf numFmtId="44" fontId="8" fillId="2" borderId="36" xfId="0" applyNumberFormat="1" applyFont="1" applyFill="1" applyBorder="1" applyAlignment="1">
      <alignment horizontal="right" vertical="center" wrapText="1"/>
    </xf>
    <xf numFmtId="44" fontId="8" fillId="2" borderId="19" xfId="0" applyNumberFormat="1" applyFont="1" applyFill="1" applyBorder="1" applyAlignment="1">
      <alignment horizontal="right" vertical="center" wrapText="1"/>
    </xf>
    <xf numFmtId="9" fontId="7" fillId="2" borderId="28" xfId="3" applyFont="1" applyFill="1" applyBorder="1" applyAlignment="1">
      <alignment horizontal="right" vertical="center" wrapText="1"/>
    </xf>
    <xf numFmtId="9" fontId="7" fillId="2" borderId="36" xfId="3" applyFont="1" applyFill="1" applyBorder="1" applyAlignment="1">
      <alignment horizontal="right" vertical="center" wrapText="1"/>
    </xf>
    <xf numFmtId="0" fontId="7" fillId="6" borderId="76" xfId="0" applyNumberFormat="1" applyFont="1" applyFill="1" applyBorder="1" applyAlignment="1">
      <alignment horizontal="right" wrapText="1"/>
    </xf>
    <xf numFmtId="44" fontId="7" fillId="11" borderId="76" xfId="0" applyNumberFormat="1" applyFont="1" applyFill="1" applyBorder="1" applyAlignment="1">
      <alignment horizontal="right" wrapText="1"/>
    </xf>
    <xf numFmtId="44" fontId="7" fillId="11" borderId="76" xfId="0" applyNumberFormat="1" applyFont="1" applyFill="1" applyBorder="1" applyAlignment="1">
      <alignment horizontal="center" wrapText="1"/>
    </xf>
    <xf numFmtId="44" fontId="7" fillId="12" borderId="76" xfId="0" applyNumberFormat="1" applyFont="1" applyFill="1" applyBorder="1" applyAlignment="1">
      <alignment horizontal="right" wrapText="1"/>
    </xf>
    <xf numFmtId="0" fontId="7" fillId="6" borderId="76" xfId="0" applyFont="1" applyFill="1" applyBorder="1" applyAlignment="1">
      <alignment horizontal="right" wrapText="1"/>
    </xf>
    <xf numFmtId="44" fontId="7" fillId="13" borderId="76" xfId="0" applyNumberFormat="1" applyFont="1" applyFill="1" applyBorder="1" applyAlignment="1">
      <alignment horizontal="right" wrapText="1"/>
    </xf>
    <xf numFmtId="0" fontId="7" fillId="6" borderId="78" xfId="0" applyNumberFormat="1" applyFont="1" applyFill="1" applyBorder="1" applyAlignment="1">
      <alignment horizontal="right" wrapText="1"/>
    </xf>
    <xf numFmtId="44" fontId="7" fillId="13" borderId="76" xfId="1" applyFont="1" applyFill="1" applyBorder="1" applyAlignment="1">
      <alignment horizontal="right" wrapText="1"/>
    </xf>
    <xf numFmtId="0" fontId="7" fillId="6" borderId="76" xfId="1" applyNumberFormat="1" applyFont="1" applyFill="1" applyBorder="1" applyAlignment="1">
      <alignment horizontal="right" wrapText="1"/>
    </xf>
    <xf numFmtId="0" fontId="7" fillId="6" borderId="63" xfId="0" applyNumberFormat="1" applyFont="1" applyFill="1" applyBorder="1" applyAlignment="1">
      <alignment horizontal="right" wrapText="1"/>
    </xf>
    <xf numFmtId="44" fontId="7" fillId="11" borderId="63" xfId="0" applyNumberFormat="1" applyFont="1" applyFill="1" applyBorder="1" applyAlignment="1">
      <alignment horizontal="right" wrapText="1"/>
    </xf>
    <xf numFmtId="44" fontId="7" fillId="11" borderId="63" xfId="0" applyNumberFormat="1" applyFont="1" applyFill="1" applyBorder="1" applyAlignment="1">
      <alignment horizontal="center" wrapText="1"/>
    </xf>
    <xf numFmtId="44" fontId="7" fillId="12" borderId="63" xfId="0" applyNumberFormat="1" applyFont="1" applyFill="1" applyBorder="1" applyAlignment="1">
      <alignment horizontal="right" wrapText="1"/>
    </xf>
    <xf numFmtId="0" fontId="7" fillId="6" borderId="63" xfId="0" applyFont="1" applyFill="1" applyBorder="1" applyAlignment="1">
      <alignment horizontal="right" wrapText="1"/>
    </xf>
    <xf numFmtId="44" fontId="7" fillId="13" borderId="63" xfId="1" applyFont="1" applyFill="1" applyBorder="1" applyAlignment="1">
      <alignment horizontal="right" wrapText="1"/>
    </xf>
    <xf numFmtId="0" fontId="7" fillId="6" borderId="63" xfId="1" applyNumberFormat="1" applyFont="1" applyFill="1" applyBorder="1" applyAlignment="1">
      <alignment horizontal="right" wrapText="1"/>
    </xf>
    <xf numFmtId="44" fontId="7" fillId="13" borderId="63" xfId="0" applyNumberFormat="1" applyFont="1" applyFill="1" applyBorder="1" applyAlignment="1">
      <alignment horizontal="right" wrapText="1"/>
    </xf>
    <xf numFmtId="0" fontId="7" fillId="6" borderId="60" xfId="0" applyNumberFormat="1" applyFont="1" applyFill="1" applyBorder="1" applyAlignment="1">
      <alignment horizontal="right" wrapText="1"/>
    </xf>
    <xf numFmtId="9" fontId="7" fillId="2" borderId="33" xfId="3" applyFont="1" applyFill="1" applyBorder="1" applyAlignment="1">
      <alignment horizontal="right" vertical="center" wrapText="1"/>
    </xf>
    <xf numFmtId="168" fontId="7" fillId="13" borderId="76" xfId="1" applyNumberFormat="1" applyFont="1" applyFill="1" applyBorder="1" applyAlignment="1">
      <alignment horizontal="right" wrapText="1"/>
    </xf>
    <xf numFmtId="44" fontId="31" fillId="13" borderId="77" xfId="1" applyFont="1" applyFill="1" applyBorder="1" applyAlignment="1">
      <alignment horizontal="right"/>
    </xf>
    <xf numFmtId="44" fontId="7" fillId="11" borderId="76" xfId="1" applyFont="1" applyFill="1" applyBorder="1" applyAlignment="1">
      <alignment horizontal="right" wrapText="1"/>
    </xf>
    <xf numFmtId="44" fontId="7" fillId="11" borderId="76" xfId="1" applyFont="1" applyFill="1" applyBorder="1" applyAlignment="1">
      <alignment horizontal="center" wrapText="1"/>
    </xf>
    <xf numFmtId="44" fontId="7" fillId="12" borderId="76" xfId="1" applyNumberFormat="1" applyFont="1" applyFill="1" applyBorder="1" applyAlignment="1">
      <alignment horizontal="right" wrapText="1"/>
    </xf>
    <xf numFmtId="44" fontId="31" fillId="13" borderId="76" xfId="0" applyNumberFormat="1" applyFont="1" applyFill="1" applyBorder="1" applyAlignment="1">
      <alignment horizontal="right"/>
    </xf>
    <xf numFmtId="0" fontId="31" fillId="6" borderId="76" xfId="0" applyNumberFormat="1" applyFont="1" applyFill="1" applyBorder="1" applyAlignment="1">
      <alignment horizontal="right"/>
    </xf>
    <xf numFmtId="44" fontId="30" fillId="13" borderId="76" xfId="0" applyNumberFormat="1" applyFont="1" applyFill="1" applyBorder="1" applyAlignment="1">
      <alignment horizontal="right"/>
    </xf>
    <xf numFmtId="0" fontId="7" fillId="6" borderId="78" xfId="1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 wrapText="1"/>
    </xf>
    <xf numFmtId="44" fontId="7" fillId="0" borderId="0" xfId="0" applyNumberFormat="1" applyFont="1" applyFill="1" applyBorder="1" applyAlignment="1">
      <alignment horizontal="right" wrapText="1"/>
    </xf>
    <xf numFmtId="9" fontId="7" fillId="2" borderId="11" xfId="3" applyFont="1" applyFill="1" applyBorder="1" applyAlignment="1">
      <alignment horizontal="right" vertical="center" wrapText="1"/>
    </xf>
    <xf numFmtId="44" fontId="7" fillId="6" borderId="76" xfId="0" applyNumberFormat="1" applyFont="1" applyFill="1" applyBorder="1" applyAlignment="1">
      <alignment horizontal="right" wrapText="1"/>
    </xf>
    <xf numFmtId="0" fontId="7" fillId="6" borderId="78" xfId="0" applyFont="1" applyFill="1" applyBorder="1" applyAlignment="1">
      <alignment horizontal="right" wrapText="1"/>
    </xf>
    <xf numFmtId="0" fontId="7" fillId="6" borderId="90" xfId="0" applyNumberFormat="1" applyFont="1" applyFill="1" applyBorder="1" applyAlignment="1">
      <alignment horizontal="right" wrapText="1"/>
    </xf>
    <xf numFmtId="0" fontId="7" fillId="6" borderId="5" xfId="0" applyNumberFormat="1" applyFont="1" applyFill="1" applyBorder="1" applyAlignment="1">
      <alignment horizontal="right" wrapText="1"/>
    </xf>
    <xf numFmtId="0" fontId="7" fillId="6" borderId="90" xfId="1" applyNumberFormat="1" applyFont="1" applyFill="1" applyBorder="1" applyAlignment="1">
      <alignment horizontal="right" wrapText="1"/>
    </xf>
    <xf numFmtId="0" fontId="7" fillId="6" borderId="90" xfId="0" applyFont="1" applyFill="1" applyBorder="1" applyAlignment="1">
      <alignment horizontal="right" wrapText="1"/>
    </xf>
    <xf numFmtId="0" fontId="8" fillId="2" borderId="19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31" fillId="0" borderId="90" xfId="0" applyFont="1" applyBorder="1"/>
    <xf numFmtId="3" fontId="31" fillId="0" borderId="90" xfId="0" applyNumberFormat="1" applyFont="1" applyBorder="1"/>
    <xf numFmtId="0" fontId="31" fillId="0" borderId="90" xfId="0" applyFont="1" applyBorder="1" applyAlignment="1">
      <alignment wrapText="1"/>
    </xf>
    <xf numFmtId="0" fontId="31" fillId="6" borderId="90" xfId="0" applyFont="1" applyFill="1" applyBorder="1"/>
    <xf numFmtId="3" fontId="31" fillId="6" borderId="90" xfId="0" applyNumberFormat="1" applyFont="1" applyFill="1" applyBorder="1"/>
    <xf numFmtId="0" fontId="31" fillId="0" borderId="90" xfId="0" applyNumberFormat="1" applyFont="1" applyFill="1" applyBorder="1"/>
    <xf numFmtId="0" fontId="31" fillId="0" borderId="90" xfId="0" applyFont="1" applyFill="1" applyBorder="1" applyAlignment="1">
      <alignment horizontal="center"/>
    </xf>
    <xf numFmtId="167" fontId="31" fillId="6" borderId="90" xfId="2" applyNumberFormat="1" applyFont="1" applyFill="1" applyBorder="1"/>
    <xf numFmtId="0" fontId="31" fillId="0" borderId="90" xfId="0" applyFont="1" applyBorder="1" applyAlignment="1">
      <alignment horizontal="center"/>
    </xf>
    <xf numFmtId="44" fontId="31" fillId="0" borderId="90" xfId="1" applyFont="1" applyBorder="1"/>
    <xf numFmtId="44" fontId="31" fillId="6" borderId="90" xfId="0" applyNumberFormat="1" applyFont="1" applyFill="1" applyBorder="1"/>
    <xf numFmtId="0" fontId="15" fillId="2" borderId="19" xfId="0" applyFont="1" applyFill="1" applyBorder="1" applyAlignment="1">
      <alignment horizontal="center" wrapText="1"/>
    </xf>
    <xf numFmtId="0" fontId="15" fillId="2" borderId="19" xfId="0" applyFont="1" applyFill="1" applyBorder="1" applyAlignment="1">
      <alignment horizontal="left"/>
    </xf>
    <xf numFmtId="0" fontId="15" fillId="2" borderId="19" xfId="0" applyFont="1" applyFill="1" applyBorder="1" applyAlignment="1">
      <alignment horizontal="left" wrapText="1"/>
    </xf>
    <xf numFmtId="0" fontId="15" fillId="3" borderId="19" xfId="0" applyFont="1" applyFill="1" applyBorder="1" applyAlignment="1">
      <alignment horizontal="left" wrapText="1"/>
    </xf>
    <xf numFmtId="0" fontId="15" fillId="7" borderId="19" xfId="0" applyFont="1" applyFill="1" applyBorder="1" applyAlignment="1">
      <alignment horizontal="left" wrapText="1"/>
    </xf>
    <xf numFmtId="0" fontId="15" fillId="4" borderId="19" xfId="0" applyFont="1" applyFill="1" applyBorder="1" applyAlignment="1">
      <alignment horizontal="left" wrapText="1"/>
    </xf>
    <xf numFmtId="0" fontId="15" fillId="5" borderId="19" xfId="0" applyFont="1" applyFill="1" applyBorder="1" applyAlignment="1">
      <alignment horizontal="left" wrapText="1"/>
    </xf>
    <xf numFmtId="0" fontId="15" fillId="5" borderId="19" xfId="0" applyFont="1" applyFill="1" applyBorder="1" applyAlignment="1">
      <alignment horizontal="left"/>
    </xf>
    <xf numFmtId="0" fontId="31" fillId="0" borderId="76" xfId="0" applyFont="1" applyFill="1" applyBorder="1"/>
    <xf numFmtId="6" fontId="31" fillId="6" borderId="76" xfId="0" applyNumberFormat="1" applyFont="1" applyFill="1" applyBorder="1"/>
    <xf numFmtId="167" fontId="31" fillId="0" borderId="76" xfId="2" applyNumberFormat="1" applyFont="1" applyFill="1" applyBorder="1"/>
    <xf numFmtId="0" fontId="31" fillId="6" borderId="76" xfId="0" quotePrefix="1" applyNumberFormat="1" applyFont="1" applyFill="1" applyBorder="1" applyAlignment="1">
      <alignment horizontal="right"/>
    </xf>
    <xf numFmtId="0" fontId="15" fillId="0" borderId="90" xfId="0" applyFont="1" applyFill="1" applyBorder="1" applyAlignment="1">
      <alignment wrapText="1"/>
    </xf>
    <xf numFmtId="0" fontId="15" fillId="0" borderId="90" xfId="0" applyFont="1" applyFill="1" applyBorder="1"/>
    <xf numFmtId="0" fontId="15" fillId="6" borderId="90" xfId="0" applyFont="1" applyFill="1" applyBorder="1" applyAlignment="1">
      <alignment wrapText="1"/>
    </xf>
    <xf numFmtId="0" fontId="15" fillId="0" borderId="90" xfId="0" applyFont="1" applyFill="1" applyBorder="1" applyAlignment="1">
      <alignment horizontal="center" wrapText="1"/>
    </xf>
    <xf numFmtId="0" fontId="15" fillId="6" borderId="90" xfId="0" applyFont="1" applyFill="1" applyBorder="1"/>
    <xf numFmtId="0" fontId="31" fillId="6" borderId="90" xfId="0" applyFont="1" applyFill="1" applyBorder="1" applyAlignment="1">
      <alignment wrapText="1"/>
    </xf>
    <xf numFmtId="167" fontId="31" fillId="0" borderId="85" xfId="0" applyNumberFormat="1" applyFont="1" applyFill="1" applyBorder="1"/>
    <xf numFmtId="8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horizontal="center" vertical="center" wrapText="1"/>
    </xf>
    <xf numFmtId="0" fontId="15" fillId="2" borderId="85" xfId="0" applyFont="1" applyFill="1" applyBorder="1"/>
    <xf numFmtId="0" fontId="15" fillId="2" borderId="76" xfId="0" applyFont="1" applyFill="1" applyBorder="1"/>
    <xf numFmtId="0" fontId="8" fillId="6" borderId="15" xfId="62" applyFont="1" applyFill="1" applyBorder="1" applyAlignment="1">
      <alignment horizontal="left" vertical="center" wrapText="1"/>
    </xf>
    <xf numFmtId="0" fontId="8" fillId="6" borderId="17" xfId="62" applyFont="1" applyFill="1" applyBorder="1" applyAlignment="1">
      <alignment horizontal="left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8" fillId="6" borderId="76" xfId="0" applyFont="1" applyFill="1" applyBorder="1" applyAlignment="1">
      <alignment horizontal="center" vertical="center" wrapText="1"/>
    </xf>
    <xf numFmtId="8" fontId="8" fillId="11" borderId="76" xfId="0" applyNumberFormat="1" applyFont="1" applyFill="1" applyBorder="1" applyAlignment="1">
      <alignment horizontal="center" vertical="center" wrapText="1"/>
    </xf>
    <xf numFmtId="8" fontId="8" fillId="6" borderId="76" xfId="0" applyNumberFormat="1" applyFont="1" applyFill="1" applyBorder="1" applyAlignment="1">
      <alignment horizontal="center" vertical="center" wrapText="1"/>
    </xf>
    <xf numFmtId="6" fontId="7" fillId="14" borderId="76" xfId="0" applyNumberFormat="1" applyFont="1" applyFill="1" applyBorder="1" applyAlignment="1">
      <alignment horizontal="center" vertical="center" wrapText="1"/>
    </xf>
    <xf numFmtId="6" fontId="7" fillId="6" borderId="76" xfId="0" applyNumberFormat="1" applyFont="1" applyFill="1" applyBorder="1" applyAlignment="1">
      <alignment horizontal="center" vertical="center" wrapText="1"/>
    </xf>
    <xf numFmtId="8" fontId="8" fillId="9" borderId="76" xfId="0" applyNumberFormat="1" applyFont="1" applyFill="1" applyBorder="1" applyAlignment="1">
      <alignment horizontal="center" vertical="center" wrapText="1"/>
    </xf>
    <xf numFmtId="8" fontId="8" fillId="6" borderId="78" xfId="0" applyNumberFormat="1" applyFont="1" applyFill="1" applyBorder="1" applyAlignment="1">
      <alignment horizontal="center" vertical="center" wrapText="1"/>
    </xf>
    <xf numFmtId="0" fontId="8" fillId="11" borderId="76" xfId="0" applyFont="1" applyFill="1" applyBorder="1" applyAlignment="1">
      <alignment horizontal="center" vertical="center" wrapText="1"/>
    </xf>
    <xf numFmtId="0" fontId="8" fillId="14" borderId="76" xfId="0" applyFont="1" applyFill="1" applyBorder="1" applyAlignment="1">
      <alignment horizontal="center" vertical="center" wrapText="1"/>
    </xf>
    <xf numFmtId="0" fontId="7" fillId="9" borderId="76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14" borderId="76" xfId="0" applyFont="1" applyFill="1" applyBorder="1" applyAlignment="1">
      <alignment horizontal="center" vertical="center" wrapText="1"/>
    </xf>
    <xf numFmtId="0" fontId="7" fillId="6" borderId="76" xfId="0" applyFont="1" applyFill="1" applyBorder="1" applyAlignment="1">
      <alignment horizontal="center" vertical="center" wrapText="1"/>
    </xf>
    <xf numFmtId="0" fontId="8" fillId="9" borderId="76" xfId="0" applyFont="1" applyFill="1" applyBorder="1" applyAlignment="1">
      <alignment horizontal="center" vertical="center" wrapText="1"/>
    </xf>
    <xf numFmtId="0" fontId="8" fillId="6" borderId="78" xfId="0" applyFont="1" applyFill="1" applyBorder="1" applyAlignment="1">
      <alignment horizontal="center" vertical="center" wrapText="1"/>
    </xf>
    <xf numFmtId="0" fontId="7" fillId="6" borderId="76" xfId="0" applyNumberFormat="1" applyFont="1" applyFill="1" applyBorder="1" applyAlignment="1">
      <alignment horizontal="right" vertical="center" wrapText="1"/>
    </xf>
    <xf numFmtId="8" fontId="7" fillId="6" borderId="78" xfId="0" applyNumberFormat="1" applyFont="1" applyFill="1" applyBorder="1" applyAlignment="1">
      <alignment horizontal="right" vertical="center" wrapText="1"/>
    </xf>
    <xf numFmtId="169" fontId="7" fillId="6" borderId="78" xfId="0" applyNumberFormat="1" applyFont="1" applyFill="1" applyBorder="1" applyAlignment="1">
      <alignment horizontal="right" vertical="center" wrapText="1"/>
    </xf>
    <xf numFmtId="8" fontId="7" fillId="6" borderId="76" xfId="0" applyNumberFormat="1" applyFont="1" applyFill="1" applyBorder="1" applyAlignment="1">
      <alignment horizontal="right" vertical="center" wrapText="1"/>
    </xf>
    <xf numFmtId="44" fontId="8" fillId="2" borderId="70" xfId="1" applyFont="1" applyFill="1" applyBorder="1" applyAlignment="1">
      <alignment horizontal="right" vertical="center" wrapText="1"/>
    </xf>
    <xf numFmtId="44" fontId="8" fillId="2" borderId="70" xfId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9" fontId="7" fillId="2" borderId="66" xfId="3" applyFont="1" applyFill="1" applyBorder="1" applyAlignment="1">
      <alignment horizontal="right" vertical="center" wrapText="1"/>
    </xf>
    <xf numFmtId="9" fontId="7" fillId="2" borderId="4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8" fontId="8" fillId="0" borderId="0" xfId="0" applyNumberFormat="1" applyFont="1" applyFill="1" applyBorder="1" applyAlignment="1">
      <alignment horizontal="right" vertical="center" wrapText="1"/>
    </xf>
    <xf numFmtId="168" fontId="8" fillId="0" borderId="0" xfId="1" applyNumberFormat="1" applyFont="1" applyFill="1" applyBorder="1" applyAlignment="1">
      <alignment horizontal="right" vertical="center" wrapText="1"/>
    </xf>
    <xf numFmtId="0" fontId="7" fillId="6" borderId="90" xfId="0" applyFont="1" applyFill="1" applyBorder="1" applyAlignment="1">
      <alignment horizontal="center" wrapText="1"/>
    </xf>
    <xf numFmtId="0" fontId="8" fillId="6" borderId="90" xfId="0" applyFont="1" applyFill="1" applyBorder="1" applyAlignment="1">
      <alignment horizontal="center" wrapText="1"/>
    </xf>
    <xf numFmtId="9" fontId="31" fillId="6" borderId="76" xfId="0" applyNumberFormat="1" applyFont="1" applyFill="1" applyBorder="1"/>
    <xf numFmtId="0" fontId="15" fillId="2" borderId="19" xfId="0" quotePrefix="1" applyNumberFormat="1" applyFont="1" applyFill="1" applyBorder="1" applyAlignment="1">
      <alignment horizontal="center" wrapText="1"/>
    </xf>
    <xf numFmtId="9" fontId="31" fillId="2" borderId="78" xfId="3" applyNumberFormat="1" applyFont="1" applyFill="1" applyBorder="1" applyAlignment="1">
      <alignment horizontal="right"/>
    </xf>
    <xf numFmtId="9" fontId="31" fillId="2" borderId="78" xfId="0" applyNumberFormat="1" applyFont="1" applyFill="1" applyBorder="1"/>
    <xf numFmtId="0" fontId="15" fillId="0" borderId="52" xfId="0" applyFont="1" applyBorder="1" applyAlignment="1">
      <alignment horizontal="left"/>
    </xf>
    <xf numFmtId="0" fontId="31" fillId="12" borderId="76" xfId="0" applyFont="1" applyFill="1" applyBorder="1"/>
    <xf numFmtId="0" fontId="31" fillId="14" borderId="76" xfId="0" applyFont="1" applyFill="1" applyBorder="1"/>
    <xf numFmtId="0" fontId="31" fillId="14" borderId="59" xfId="0" applyFont="1" applyFill="1" applyBorder="1" applyAlignment="1">
      <alignment horizontal="center"/>
    </xf>
    <xf numFmtId="0" fontId="31" fillId="12" borderId="59" xfId="0" quotePrefix="1" applyFont="1" applyFill="1" applyBorder="1" applyAlignment="1">
      <alignment horizontal="center"/>
    </xf>
    <xf numFmtId="0" fontId="31" fillId="12" borderId="4" xfId="0" applyFont="1" applyFill="1" applyBorder="1"/>
    <xf numFmtId="0" fontId="31" fillId="12" borderId="87" xfId="0" applyFont="1" applyFill="1" applyBorder="1"/>
    <xf numFmtId="0" fontId="31" fillId="12" borderId="59" xfId="0" applyFont="1" applyFill="1" applyBorder="1"/>
    <xf numFmtId="0" fontId="31" fillId="14" borderId="59" xfId="0" applyFont="1" applyFill="1" applyBorder="1"/>
    <xf numFmtId="0" fontId="31" fillId="14" borderId="87" xfId="0" applyFont="1" applyFill="1" applyBorder="1"/>
    <xf numFmtId="44" fontId="31" fillId="14" borderId="76" xfId="1" applyFont="1" applyFill="1" applyBorder="1" applyAlignment="1">
      <alignment horizontal="center"/>
    </xf>
    <xf numFmtId="9" fontId="31" fillId="12" borderId="76" xfId="1" applyNumberFormat="1" applyFont="1" applyFill="1" applyBorder="1"/>
    <xf numFmtId="44" fontId="31" fillId="12" borderId="76" xfId="1" applyFont="1" applyFill="1" applyBorder="1" applyAlignment="1">
      <alignment horizontal="center"/>
    </xf>
    <xf numFmtId="9" fontId="31" fillId="14" borderId="76" xfId="1" applyNumberFormat="1" applyFont="1" applyFill="1" applyBorder="1"/>
    <xf numFmtId="44" fontId="31" fillId="18" borderId="76" xfId="1" applyFont="1" applyFill="1" applyBorder="1" applyAlignment="1">
      <alignment horizontal="right"/>
    </xf>
    <xf numFmtId="0" fontId="31" fillId="14" borderId="87" xfId="0" applyFont="1" applyFill="1" applyBorder="1" applyAlignment="1">
      <alignment horizontal="left"/>
    </xf>
    <xf numFmtId="0" fontId="31" fillId="14" borderId="87" xfId="0" applyFont="1" applyFill="1" applyBorder="1" applyAlignment="1">
      <alignment horizontal="center"/>
    </xf>
    <xf numFmtId="44" fontId="31" fillId="14" borderId="88" xfId="1" applyFont="1" applyFill="1" applyBorder="1" applyAlignment="1">
      <alignment horizontal="center"/>
    </xf>
    <xf numFmtId="0" fontId="31" fillId="14" borderId="88" xfId="0" applyFont="1" applyFill="1" applyBorder="1" applyAlignment="1">
      <alignment horizontal="right"/>
    </xf>
    <xf numFmtId="44" fontId="31" fillId="18" borderId="88" xfId="1" applyFont="1" applyFill="1" applyBorder="1" applyAlignment="1">
      <alignment horizontal="right"/>
    </xf>
    <xf numFmtId="0" fontId="7" fillId="50" borderId="59" xfId="0" applyFont="1" applyFill="1" applyBorder="1"/>
    <xf numFmtId="0" fontId="7" fillId="50" borderId="59" xfId="0" quotePrefix="1" applyFont="1" applyFill="1" applyBorder="1" applyAlignment="1">
      <alignment horizontal="center"/>
    </xf>
    <xf numFmtId="9" fontId="7" fillId="50" borderId="76" xfId="3" applyNumberFormat="1" applyFont="1" applyFill="1" applyBorder="1"/>
    <xf numFmtId="0" fontId="7" fillId="50" borderId="76" xfId="0" applyFont="1" applyFill="1" applyBorder="1"/>
    <xf numFmtId="44" fontId="7" fillId="50" borderId="76" xfId="1" applyFont="1" applyFill="1" applyBorder="1" applyAlignment="1">
      <alignment horizontal="center"/>
    </xf>
    <xf numFmtId="44" fontId="7" fillId="50" borderId="76" xfId="1" applyFont="1" applyFill="1" applyBorder="1" applyAlignment="1">
      <alignment horizontal="right"/>
    </xf>
    <xf numFmtId="44" fontId="31" fillId="0" borderId="76" xfId="1" applyFont="1" applyBorder="1" applyAlignment="1"/>
    <xf numFmtId="44" fontId="7" fillId="3" borderId="76" xfId="1" applyFont="1" applyFill="1" applyBorder="1" applyAlignment="1">
      <alignment horizontal="right" vertical="center" wrapText="1"/>
    </xf>
    <xf numFmtId="44" fontId="7" fillId="3" borderId="76" xfId="1" applyFont="1" applyFill="1" applyBorder="1" applyAlignment="1">
      <alignment horizontal="center" vertical="center" wrapText="1"/>
    </xf>
    <xf numFmtId="44" fontId="7" fillId="11" borderId="76" xfId="1" applyFont="1" applyFill="1" applyBorder="1" applyAlignment="1">
      <alignment horizontal="right" vertical="center" wrapText="1"/>
    </xf>
    <xf numFmtId="44" fontId="7" fillId="11" borderId="76" xfId="1" applyFont="1" applyFill="1" applyBorder="1" applyAlignment="1">
      <alignment horizontal="center" vertical="center" wrapText="1"/>
    </xf>
    <xf numFmtId="44" fontId="7" fillId="14" borderId="76" xfId="1" applyFont="1" applyFill="1" applyBorder="1" applyAlignment="1">
      <alignment horizontal="right" vertical="center" wrapText="1"/>
    </xf>
    <xf numFmtId="44" fontId="7" fillId="14" borderId="76" xfId="1" applyFont="1" applyFill="1" applyBorder="1" applyAlignment="1">
      <alignment horizontal="center" vertical="center" wrapText="1"/>
    </xf>
    <xf numFmtId="44" fontId="7" fillId="9" borderId="76" xfId="1" applyFont="1" applyFill="1" applyBorder="1" applyAlignment="1">
      <alignment horizontal="right" vertical="center" wrapText="1"/>
    </xf>
    <xf numFmtId="44" fontId="7" fillId="9" borderId="76" xfId="1" applyFont="1" applyFill="1" applyBorder="1" applyAlignment="1">
      <alignment horizontal="center" vertical="center" wrapText="1"/>
    </xf>
    <xf numFmtId="44" fontId="31" fillId="6" borderId="76" xfId="1" applyFont="1" applyFill="1" applyBorder="1"/>
    <xf numFmtId="44" fontId="31" fillId="0" borderId="76" xfId="1" applyFont="1" applyFill="1" applyBorder="1" applyAlignment="1">
      <alignment horizontal="right"/>
    </xf>
    <xf numFmtId="44" fontId="31" fillId="6" borderId="76" xfId="1" applyFont="1" applyFill="1" applyBorder="1" applyAlignment="1">
      <alignment horizontal="right"/>
    </xf>
    <xf numFmtId="44" fontId="31" fillId="6" borderId="76" xfId="1" applyFont="1" applyFill="1" applyBorder="1" applyAlignment="1">
      <alignment horizontal="right" wrapText="1"/>
    </xf>
    <xf numFmtId="44" fontId="31" fillId="6" borderId="76" xfId="1" applyFont="1" applyFill="1" applyBorder="1" applyAlignment="1">
      <alignment horizontal="center"/>
    </xf>
    <xf numFmtId="44" fontId="31" fillId="6" borderId="76" xfId="1" applyNumberFormat="1" applyFont="1" applyFill="1" applyBorder="1" applyAlignment="1"/>
    <xf numFmtId="44" fontId="7" fillId="6" borderId="76" xfId="1" applyFont="1" applyFill="1" applyBorder="1" applyAlignment="1">
      <alignment vertical="center" wrapText="1"/>
    </xf>
    <xf numFmtId="44" fontId="31" fillId="2" borderId="78" xfId="1" applyFont="1" applyFill="1" applyBorder="1" applyAlignment="1"/>
    <xf numFmtId="9" fontId="8" fillId="2" borderId="65" xfId="3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right" vertical="center" wrapText="1"/>
    </xf>
    <xf numFmtId="44" fontId="8" fillId="2" borderId="69" xfId="0" applyNumberFormat="1" applyFont="1" applyFill="1" applyBorder="1" applyAlignment="1">
      <alignment horizontal="center" vertical="center" wrapText="1"/>
    </xf>
    <xf numFmtId="0" fontId="8" fillId="2" borderId="92" xfId="0" applyFont="1" applyFill="1" applyBorder="1" applyAlignment="1">
      <alignment horizontal="right" vertical="center" wrapText="1"/>
    </xf>
    <xf numFmtId="9" fontId="8" fillId="2" borderId="74" xfId="3" applyFont="1" applyFill="1" applyBorder="1" applyAlignment="1">
      <alignment horizontal="right" vertical="center" wrapText="1"/>
    </xf>
    <xf numFmtId="9" fontId="8" fillId="2" borderId="66" xfId="3" applyFont="1" applyFill="1" applyBorder="1" applyAlignment="1">
      <alignment horizontal="right" vertical="center" wrapText="1"/>
    </xf>
    <xf numFmtId="9" fontId="8" fillId="2" borderId="66" xfId="3" applyFont="1" applyFill="1" applyBorder="1" applyAlignment="1">
      <alignment horizontal="center" vertical="center" wrapText="1"/>
    </xf>
    <xf numFmtId="9" fontId="8" fillId="2" borderId="67" xfId="3" applyFont="1" applyFill="1" applyBorder="1" applyAlignment="1">
      <alignment horizontal="right" vertical="center" wrapText="1"/>
    </xf>
    <xf numFmtId="9" fontId="8" fillId="2" borderId="3" xfId="3" applyFont="1" applyFill="1" applyBorder="1" applyAlignment="1">
      <alignment horizontal="center" vertical="center" wrapText="1"/>
    </xf>
    <xf numFmtId="0" fontId="7" fillId="6" borderId="76" xfId="0" applyNumberFormat="1" applyFont="1" applyFill="1" applyBorder="1" applyAlignment="1">
      <alignment horizontal="center" vertical="center" wrapText="1"/>
    </xf>
    <xf numFmtId="0" fontId="7" fillId="12" borderId="76" xfId="0" applyNumberFormat="1" applyFont="1" applyFill="1" applyBorder="1" applyAlignment="1">
      <alignment horizontal="center" vertical="center" wrapText="1"/>
    </xf>
    <xf numFmtId="0" fontId="7" fillId="14" borderId="76" xfId="0" applyNumberFormat="1" applyFont="1" applyFill="1" applyBorder="1" applyAlignment="1">
      <alignment horizontal="center" vertical="center" wrapText="1"/>
    </xf>
    <xf numFmtId="0" fontId="7" fillId="50" borderId="76" xfId="0" quotePrefix="1" applyNumberFormat="1" applyFont="1" applyFill="1" applyBorder="1" applyAlignment="1">
      <alignment horizontal="center" vertical="center" wrapText="1"/>
    </xf>
    <xf numFmtId="0" fontId="7" fillId="6" borderId="78" xfId="0" quotePrefix="1" applyNumberFormat="1" applyFont="1" applyFill="1" applyBorder="1" applyAlignment="1">
      <alignment horizontal="center" vertical="center" wrapText="1"/>
    </xf>
    <xf numFmtId="0" fontId="7" fillId="6" borderId="76" xfId="0" applyFont="1" applyFill="1" applyBorder="1" applyAlignment="1">
      <alignment horizontal="right" vertical="center" wrapText="1"/>
    </xf>
    <xf numFmtId="168" fontId="7" fillId="6" borderId="78" xfId="0" applyNumberFormat="1" applyFont="1" applyFill="1" applyBorder="1" applyAlignment="1">
      <alignment horizontal="right" vertical="center" wrapText="1"/>
    </xf>
    <xf numFmtId="168" fontId="7" fillId="6" borderId="78" xfId="0" applyNumberFormat="1" applyFont="1" applyFill="1" applyBorder="1" applyAlignment="1">
      <alignment horizontal="center" vertical="center" wrapText="1"/>
    </xf>
    <xf numFmtId="168" fontId="7" fillId="6" borderId="78" xfId="0" applyNumberFormat="1" applyFont="1" applyFill="1" applyBorder="1" applyAlignment="1">
      <alignment vertical="center" wrapText="1"/>
    </xf>
    <xf numFmtId="0" fontId="15" fillId="3" borderId="22" xfId="0" applyFont="1" applyFill="1" applyBorder="1"/>
    <xf numFmtId="44" fontId="31" fillId="3" borderId="59" xfId="0" applyNumberFormat="1" applyFont="1" applyFill="1" applyBorder="1"/>
    <xf numFmtId="44" fontId="31" fillId="13" borderId="81" xfId="0" applyNumberFormat="1" applyFont="1" applyFill="1" applyBorder="1" applyAlignment="1"/>
    <xf numFmtId="0" fontId="15" fillId="13" borderId="78" xfId="0" applyFont="1" applyFill="1" applyBorder="1" applyAlignment="1"/>
    <xf numFmtId="0" fontId="7" fillId="6" borderId="90" xfId="0" applyNumberFormat="1" applyFont="1" applyFill="1" applyBorder="1" applyAlignment="1">
      <alignment horizontal="center" vertical="center" wrapText="1"/>
    </xf>
    <xf numFmtId="0" fontId="7" fillId="6" borderId="90" xfId="0" applyFont="1" applyFill="1" applyBorder="1" applyAlignment="1">
      <alignment horizontal="right" vertical="center" wrapText="1"/>
    </xf>
    <xf numFmtId="0" fontId="7" fillId="6" borderId="90" xfId="0" applyFont="1" applyFill="1" applyBorder="1" applyAlignment="1">
      <alignment horizontal="center" vertical="center" wrapText="1"/>
    </xf>
    <xf numFmtId="0" fontId="7" fillId="6" borderId="90" xfId="0" applyNumberFormat="1" applyFont="1" applyFill="1" applyBorder="1" applyAlignment="1">
      <alignment horizontal="right" vertical="center" wrapText="1"/>
    </xf>
    <xf numFmtId="0" fontId="8" fillId="6" borderId="90" xfId="0" applyFont="1" applyFill="1" applyBorder="1" applyAlignment="1">
      <alignment horizontal="center" vertical="center" wrapText="1"/>
    </xf>
    <xf numFmtId="9" fontId="31" fillId="0" borderId="77" xfId="3" applyFont="1" applyBorder="1" applyAlignment="1">
      <alignment horizontal="right"/>
    </xf>
    <xf numFmtId="9" fontId="30" fillId="2" borderId="78" xfId="0" applyNumberFormat="1" applyFont="1" applyFill="1" applyBorder="1" applyAlignment="1">
      <alignment horizontal="right"/>
    </xf>
    <xf numFmtId="9" fontId="31" fillId="6" borderId="90" xfId="3" applyFont="1" applyFill="1" applyBorder="1"/>
    <xf numFmtId="44" fontId="31" fillId="12" borderId="76" xfId="1" applyFont="1" applyFill="1" applyBorder="1" applyAlignment="1"/>
    <xf numFmtId="44" fontId="31" fillId="14" borderId="76" xfId="1" applyFont="1" applyFill="1" applyBorder="1" applyAlignment="1"/>
    <xf numFmtId="44" fontId="31" fillId="14" borderId="88" xfId="1" applyFont="1" applyFill="1" applyBorder="1" applyAlignment="1"/>
    <xf numFmtId="44" fontId="7" fillId="50" borderId="76" xfId="1" applyFont="1" applyFill="1" applyBorder="1" applyAlignment="1"/>
    <xf numFmtId="44" fontId="31" fillId="16" borderId="76" xfId="1" applyFont="1" applyFill="1" applyBorder="1" applyAlignment="1">
      <alignment horizontal="right"/>
    </xf>
    <xf numFmtId="44" fontId="31" fillId="16" borderId="76" xfId="1" applyFont="1" applyFill="1" applyBorder="1" applyAlignment="1">
      <alignment horizontal="left"/>
    </xf>
    <xf numFmtId="44" fontId="7" fillId="6" borderId="90" xfId="1" applyFont="1" applyFill="1" applyBorder="1" applyAlignment="1">
      <alignment horizontal="center" vertical="center" wrapText="1"/>
    </xf>
    <xf numFmtId="44" fontId="31" fillId="2" borderId="78" xfId="1" applyFont="1" applyFill="1" applyBorder="1" applyAlignment="1">
      <alignment horizontal="center"/>
    </xf>
    <xf numFmtId="44" fontId="7" fillId="12" borderId="76" xfId="1" applyFont="1" applyFill="1" applyBorder="1" applyAlignment="1">
      <alignment horizontal="right" vertical="center" wrapText="1"/>
    </xf>
    <xf numFmtId="44" fontId="7" fillId="12" borderId="76" xfId="1" applyFont="1" applyFill="1" applyBorder="1" applyAlignment="1">
      <alignment horizontal="center" vertical="center" wrapText="1"/>
    </xf>
    <xf numFmtId="44" fontId="8" fillId="12" borderId="76" xfId="1" applyFont="1" applyFill="1" applyBorder="1" applyAlignment="1">
      <alignment horizontal="center" vertical="center" wrapText="1"/>
    </xf>
    <xf numFmtId="44" fontId="7" fillId="12" borderId="76" xfId="1" applyFont="1" applyFill="1" applyBorder="1" applyAlignment="1">
      <alignment vertical="center" wrapText="1"/>
    </xf>
    <xf numFmtId="44" fontId="7" fillId="14" borderId="76" xfId="1" applyFont="1" applyFill="1" applyBorder="1" applyAlignment="1">
      <alignment vertical="center" wrapText="1"/>
    </xf>
    <xf numFmtId="44" fontId="7" fillId="50" borderId="76" xfId="1" applyFont="1" applyFill="1" applyBorder="1" applyAlignment="1">
      <alignment horizontal="right" vertical="center" wrapText="1"/>
    </xf>
    <xf numFmtId="44" fontId="7" fillId="50" borderId="76" xfId="1" applyFont="1" applyFill="1" applyBorder="1" applyAlignment="1">
      <alignment horizontal="center" vertical="center" wrapText="1"/>
    </xf>
    <xf numFmtId="44" fontId="7" fillId="50" borderId="76" xfId="1" applyFont="1" applyFill="1" applyBorder="1" applyAlignment="1">
      <alignment vertical="center" wrapText="1"/>
    </xf>
    <xf numFmtId="44" fontId="8" fillId="2" borderId="71" xfId="1" applyFont="1" applyFill="1" applyBorder="1" applyAlignment="1">
      <alignment horizontal="right" vertical="center" wrapText="1"/>
    </xf>
    <xf numFmtId="44" fontId="8" fillId="2" borderId="91" xfId="1" applyFont="1" applyFill="1" applyBorder="1" applyAlignment="1">
      <alignment horizontal="right" vertical="center" wrapText="1"/>
    </xf>
    <xf numFmtId="0" fontId="15" fillId="0" borderId="0" xfId="0" applyFont="1" applyFill="1" applyBorder="1" applyAlignment="1"/>
    <xf numFmtId="0" fontId="31" fillId="0" borderId="44" xfId="0" applyFont="1" applyFill="1" applyBorder="1"/>
    <xf numFmtId="0" fontId="31" fillId="0" borderId="46" xfId="0" applyFont="1" applyFill="1" applyBorder="1"/>
    <xf numFmtId="0" fontId="31" fillId="0" borderId="44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15" fillId="0" borderId="0" xfId="0" applyFont="1" applyFill="1"/>
    <xf numFmtId="0" fontId="31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30" fillId="0" borderId="0" xfId="0" applyFont="1" applyFill="1" applyBorder="1"/>
    <xf numFmtId="16" fontId="31" fillId="0" borderId="0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>
      <alignment horizontal="center"/>
    </xf>
    <xf numFmtId="44" fontId="15" fillId="0" borderId="0" xfId="0" applyNumberFormat="1" applyFont="1" applyFill="1" applyBorder="1"/>
    <xf numFmtId="0" fontId="31" fillId="0" borderId="0" xfId="0" applyNumberFormat="1" applyFont="1"/>
    <xf numFmtId="9" fontId="7" fillId="0" borderId="44" xfId="3" applyFont="1" applyFill="1" applyBorder="1" applyAlignment="1">
      <alignment horizontal="right" vertical="center" wrapText="1"/>
    </xf>
    <xf numFmtId="9" fontId="31" fillId="0" borderId="44" xfId="3" applyFont="1" applyFill="1" applyBorder="1"/>
    <xf numFmtId="44" fontId="8" fillId="0" borderId="0" xfId="1" applyFont="1" applyFill="1" applyBorder="1" applyAlignment="1">
      <alignment horizontal="right" vertical="center" wrapText="1"/>
    </xf>
    <xf numFmtId="0" fontId="33" fillId="0" borderId="0" xfId="0" applyFont="1" applyBorder="1" applyAlignment="1">
      <alignment horizontal="center"/>
    </xf>
    <xf numFmtId="0" fontId="31" fillId="0" borderId="0" xfId="0" applyNumberFormat="1" applyFont="1" applyBorder="1"/>
    <xf numFmtId="0" fontId="30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170" fontId="30" fillId="0" borderId="0" xfId="0" applyNumberFormat="1" applyFont="1" applyFill="1" applyBorder="1"/>
    <xf numFmtId="170" fontId="31" fillId="0" borderId="0" xfId="0" applyNumberFormat="1" applyFont="1" applyFill="1" applyBorder="1"/>
    <xf numFmtId="170" fontId="30" fillId="0" borderId="20" xfId="0" applyNumberFormat="1" applyFont="1" applyBorder="1"/>
    <xf numFmtId="166" fontId="8" fillId="17" borderId="23" xfId="0" applyNumberFormat="1" applyFont="1" applyFill="1" applyBorder="1" applyAlignment="1">
      <alignment horizontal="left" vertical="center" wrapText="1"/>
    </xf>
    <xf numFmtId="44" fontId="33" fillId="17" borderId="23" xfId="0" applyNumberFormat="1" applyFont="1" applyFill="1" applyBorder="1" applyAlignment="1">
      <alignment horizontal="left" vertical="top"/>
    </xf>
    <xf numFmtId="44" fontId="33" fillId="17" borderId="23" xfId="0" applyNumberFormat="1" applyFont="1" applyFill="1" applyBorder="1"/>
    <xf numFmtId="166" fontId="33" fillId="17" borderId="23" xfId="0" applyNumberFormat="1" applyFont="1" applyFill="1" applyBorder="1"/>
    <xf numFmtId="166" fontId="31" fillId="0" borderId="0" xfId="0" applyNumberFormat="1" applyFont="1"/>
    <xf numFmtId="0" fontId="15" fillId="2" borderId="7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31" fillId="16" borderId="33" xfId="0" applyFont="1" applyFill="1" applyBorder="1"/>
    <xf numFmtId="167" fontId="31" fillId="16" borderId="33" xfId="2" applyNumberFormat="1" applyFont="1" applyFill="1" applyBorder="1"/>
    <xf numFmtId="0" fontId="31" fillId="16" borderId="33" xfId="0" applyFont="1" applyFill="1" applyBorder="1" applyAlignment="1">
      <alignment wrapText="1"/>
    </xf>
    <xf numFmtId="0" fontId="30" fillId="16" borderId="33" xfId="0" applyFont="1" applyFill="1" applyBorder="1" applyAlignment="1">
      <alignment wrapText="1"/>
    </xf>
    <xf numFmtId="0" fontId="30" fillId="16" borderId="33" xfId="0" applyFont="1" applyFill="1" applyBorder="1"/>
    <xf numFmtId="16" fontId="31" fillId="0" borderId="85" xfId="0" applyNumberFormat="1" applyFont="1" applyBorder="1" applyAlignment="1">
      <alignment horizontal="right"/>
    </xf>
    <xf numFmtId="16" fontId="31" fillId="0" borderId="90" xfId="0" applyNumberFormat="1" applyFont="1" applyBorder="1" applyAlignment="1">
      <alignment horizontal="right"/>
    </xf>
    <xf numFmtId="16" fontId="31" fillId="0" borderId="77" xfId="0" applyNumberFormat="1" applyFont="1" applyBorder="1" applyAlignment="1">
      <alignment horizontal="right"/>
    </xf>
    <xf numFmtId="16" fontId="31" fillId="16" borderId="76" xfId="0" applyNumberFormat="1" applyFont="1" applyFill="1" applyBorder="1" applyAlignment="1">
      <alignment horizontal="right"/>
    </xf>
    <xf numFmtId="16" fontId="31" fillId="16" borderId="90" xfId="0" applyNumberFormat="1" applyFont="1" applyFill="1" applyBorder="1" applyAlignment="1">
      <alignment horizontal="right"/>
    </xf>
    <xf numFmtId="16" fontId="31" fillId="0" borderId="76" xfId="0" applyNumberFormat="1" applyFont="1" applyBorder="1" applyAlignment="1">
      <alignment horizontal="right" vertical="center"/>
    </xf>
    <xf numFmtId="16" fontId="31" fillId="0" borderId="90" xfId="0" applyNumberFormat="1" applyFont="1" applyBorder="1" applyAlignment="1">
      <alignment horizontal="right" vertical="center"/>
    </xf>
    <xf numFmtId="16" fontId="31" fillId="16" borderId="33" xfId="0" applyNumberFormat="1" applyFont="1" applyFill="1" applyBorder="1" applyAlignment="1">
      <alignment horizontal="right"/>
    </xf>
    <xf numFmtId="0" fontId="31" fillId="16" borderId="33" xfId="0" applyNumberFormat="1" applyFont="1" applyFill="1" applyBorder="1" applyAlignment="1">
      <alignment horizontal="center"/>
    </xf>
    <xf numFmtId="44" fontId="31" fillId="16" borderId="33" xfId="1" applyFont="1" applyFill="1" applyBorder="1"/>
    <xf numFmtId="44" fontId="31" fillId="16" borderId="33" xfId="0" applyNumberFormat="1" applyFont="1" applyFill="1" applyBorder="1"/>
    <xf numFmtId="44" fontId="15" fillId="16" borderId="33" xfId="0" applyNumberFormat="1" applyFont="1" applyFill="1" applyBorder="1"/>
    <xf numFmtId="0" fontId="3" fillId="2" borderId="0" xfId="0" applyFont="1" applyFill="1"/>
    <xf numFmtId="0" fontId="31" fillId="0" borderId="0" xfId="0" applyNumberFormat="1" applyFont="1" applyFill="1" applyBorder="1"/>
    <xf numFmtId="0" fontId="15" fillId="0" borderId="90" xfId="0" applyFont="1" applyBorder="1"/>
    <xf numFmtId="0" fontId="15" fillId="0" borderId="77" xfId="0" applyFont="1" applyBorder="1"/>
    <xf numFmtId="0" fontId="15" fillId="16" borderId="76" xfId="0" applyFont="1" applyFill="1" applyBorder="1"/>
    <xf numFmtId="0" fontId="15" fillId="16" borderId="90" xfId="0" applyFont="1" applyFill="1" applyBorder="1"/>
    <xf numFmtId="0" fontId="15" fillId="0" borderId="76" xfId="0" applyFont="1" applyBorder="1" applyAlignment="1">
      <alignment vertical="center"/>
    </xf>
    <xf numFmtId="0" fontId="15" fillId="0" borderId="90" xfId="0" applyFont="1" applyBorder="1" applyAlignment="1">
      <alignment vertical="center"/>
    </xf>
    <xf numFmtId="0" fontId="31" fillId="0" borderId="90" xfId="0" applyFont="1" applyBorder="1" applyAlignment="1">
      <alignment horizontal="right"/>
    </xf>
    <xf numFmtId="0" fontId="30" fillId="0" borderId="85" xfId="0" applyFont="1" applyBorder="1" applyAlignment="1">
      <alignment horizontal="right" wrapText="1"/>
    </xf>
    <xf numFmtId="0" fontId="30" fillId="0" borderId="85" xfId="0" applyFont="1" applyBorder="1" applyAlignment="1">
      <alignment horizontal="right"/>
    </xf>
    <xf numFmtId="0" fontId="31" fillId="0" borderId="85" xfId="0" applyNumberFormat="1" applyFont="1" applyBorder="1" applyAlignment="1">
      <alignment horizontal="right"/>
    </xf>
    <xf numFmtId="44" fontId="31" fillId="0" borderId="85" xfId="1" applyFont="1" applyBorder="1" applyAlignment="1">
      <alignment horizontal="right"/>
    </xf>
    <xf numFmtId="0" fontId="31" fillId="0" borderId="85" xfId="0" applyFont="1" applyBorder="1" applyAlignment="1">
      <alignment horizontal="right"/>
    </xf>
    <xf numFmtId="166" fontId="31" fillId="6" borderId="85" xfId="0" applyNumberFormat="1" applyFont="1" applyFill="1" applyBorder="1" applyAlignment="1">
      <alignment horizontal="right"/>
    </xf>
    <xf numFmtId="0" fontId="30" fillId="0" borderId="90" xfId="0" applyFont="1" applyBorder="1" applyAlignment="1">
      <alignment horizontal="right" wrapText="1"/>
    </xf>
    <xf numFmtId="0" fontId="30" fillId="0" borderId="90" xfId="0" applyFont="1" applyBorder="1" applyAlignment="1">
      <alignment horizontal="right"/>
    </xf>
    <xf numFmtId="0" fontId="31" fillId="0" borderId="90" xfId="0" applyNumberFormat="1" applyFont="1" applyBorder="1" applyAlignment="1">
      <alignment horizontal="right"/>
    </xf>
    <xf numFmtId="44" fontId="31" fillId="0" borderId="90" xfId="1" applyFont="1" applyBorder="1" applyAlignment="1">
      <alignment horizontal="right"/>
    </xf>
    <xf numFmtId="166" fontId="31" fillId="6" borderId="90" xfId="0" applyNumberFormat="1" applyFont="1" applyFill="1" applyBorder="1" applyAlignment="1">
      <alignment horizontal="right"/>
    </xf>
    <xf numFmtId="0" fontId="31" fillId="0" borderId="77" xfId="0" applyFont="1" applyBorder="1" applyAlignment="1">
      <alignment horizontal="right"/>
    </xf>
    <xf numFmtId="0" fontId="30" fillId="0" borderId="77" xfId="0" applyFont="1" applyBorder="1" applyAlignment="1">
      <alignment horizontal="right" wrapText="1"/>
    </xf>
    <xf numFmtId="0" fontId="30" fillId="0" borderId="77" xfId="0" applyFont="1" applyBorder="1" applyAlignment="1">
      <alignment horizontal="right"/>
    </xf>
    <xf numFmtId="0" fontId="31" fillId="0" borderId="77" xfId="0" applyNumberFormat="1" applyFont="1" applyBorder="1" applyAlignment="1">
      <alignment horizontal="right"/>
    </xf>
    <xf numFmtId="44" fontId="31" fillId="0" borderId="77" xfId="1" applyFont="1" applyBorder="1" applyAlignment="1">
      <alignment horizontal="right"/>
    </xf>
    <xf numFmtId="166" fontId="31" fillId="6" borderId="77" xfId="0" applyNumberFormat="1" applyFont="1" applyFill="1" applyBorder="1" applyAlignment="1">
      <alignment horizontal="right"/>
    </xf>
    <xf numFmtId="0" fontId="31" fillId="16" borderId="76" xfId="0" applyFont="1" applyFill="1" applyBorder="1" applyAlignment="1">
      <alignment horizontal="right"/>
    </xf>
    <xf numFmtId="0" fontId="30" fillId="16" borderId="76" xfId="0" applyFont="1" applyFill="1" applyBorder="1" applyAlignment="1">
      <alignment horizontal="right" wrapText="1"/>
    </xf>
    <xf numFmtId="0" fontId="30" fillId="16" borderId="76" xfId="0" applyFont="1" applyFill="1" applyBorder="1" applyAlignment="1">
      <alignment horizontal="right"/>
    </xf>
    <xf numFmtId="0" fontId="31" fillId="16" borderId="76" xfId="0" applyNumberFormat="1" applyFont="1" applyFill="1" applyBorder="1" applyAlignment="1">
      <alignment horizontal="right"/>
    </xf>
    <xf numFmtId="0" fontId="31" fillId="0" borderId="90" xfId="0" applyFont="1" applyBorder="1" applyAlignment="1">
      <alignment horizontal="right" wrapText="1"/>
    </xf>
    <xf numFmtId="0" fontId="31" fillId="0" borderId="90" xfId="0" applyNumberFormat="1" applyFont="1" applyFill="1" applyBorder="1" applyAlignment="1">
      <alignment horizontal="right"/>
    </xf>
    <xf numFmtId="0" fontId="31" fillId="0" borderId="77" xfId="0" applyFont="1" applyBorder="1" applyAlignment="1">
      <alignment horizontal="right" wrapText="1"/>
    </xf>
    <xf numFmtId="3" fontId="31" fillId="0" borderId="90" xfId="0" applyNumberFormat="1" applyFont="1" applyBorder="1" applyAlignment="1">
      <alignment horizontal="right"/>
    </xf>
    <xf numFmtId="0" fontId="31" fillId="16" borderId="90" xfId="0" applyFont="1" applyFill="1" applyBorder="1" applyAlignment="1">
      <alignment horizontal="right"/>
    </xf>
    <xf numFmtId="0" fontId="30" fillId="16" borderId="90" xfId="0" applyFont="1" applyFill="1" applyBorder="1" applyAlignment="1">
      <alignment horizontal="right" wrapText="1"/>
    </xf>
    <xf numFmtId="0" fontId="30" fillId="16" borderId="90" xfId="0" applyFont="1" applyFill="1" applyBorder="1" applyAlignment="1">
      <alignment horizontal="right"/>
    </xf>
    <xf numFmtId="0" fontId="31" fillId="16" borderId="90" xfId="0" applyNumberFormat="1" applyFont="1" applyFill="1" applyBorder="1" applyAlignment="1">
      <alignment horizontal="right"/>
    </xf>
    <xf numFmtId="44" fontId="31" fillId="16" borderId="90" xfId="1" applyFont="1" applyFill="1" applyBorder="1" applyAlignment="1">
      <alignment horizontal="right"/>
    </xf>
    <xf numFmtId="44" fontId="15" fillId="16" borderId="90" xfId="0" applyNumberFormat="1" applyFont="1" applyFill="1" applyBorder="1" applyAlignment="1">
      <alignment horizontal="right"/>
    </xf>
    <xf numFmtId="3" fontId="31" fillId="0" borderId="90" xfId="0" applyNumberFormat="1" applyFont="1" applyFill="1" applyBorder="1" applyAlignment="1">
      <alignment horizontal="right"/>
    </xf>
    <xf numFmtId="0" fontId="31" fillId="0" borderId="76" xfId="0" applyFont="1" applyBorder="1" applyAlignment="1">
      <alignment horizontal="right" vertical="center"/>
    </xf>
    <xf numFmtId="0" fontId="31" fillId="0" borderId="76" xfId="0" applyFont="1" applyBorder="1" applyAlignment="1">
      <alignment horizontal="right" vertical="center" wrapText="1"/>
    </xf>
    <xf numFmtId="0" fontId="31" fillId="0" borderId="76" xfId="0" applyNumberFormat="1" applyFont="1" applyBorder="1" applyAlignment="1">
      <alignment horizontal="right" vertical="center"/>
    </xf>
    <xf numFmtId="3" fontId="31" fillId="0" borderId="76" xfId="0" applyNumberFormat="1" applyFont="1" applyBorder="1" applyAlignment="1">
      <alignment horizontal="right" vertical="center"/>
    </xf>
    <xf numFmtId="44" fontId="31" fillId="0" borderId="76" xfId="1" applyFont="1" applyBorder="1" applyAlignment="1">
      <alignment horizontal="right" vertical="center"/>
    </xf>
    <xf numFmtId="44" fontId="31" fillId="6" borderId="76" xfId="0" applyNumberFormat="1" applyFont="1" applyFill="1" applyBorder="1" applyAlignment="1">
      <alignment horizontal="right" vertical="center"/>
    </xf>
    <xf numFmtId="166" fontId="31" fillId="6" borderId="76" xfId="0" applyNumberFormat="1" applyFont="1" applyFill="1" applyBorder="1" applyAlignment="1">
      <alignment horizontal="right" vertical="center"/>
    </xf>
    <xf numFmtId="0" fontId="31" fillId="0" borderId="90" xfId="0" applyFont="1" applyBorder="1" applyAlignment="1">
      <alignment horizontal="right" vertical="center"/>
    </xf>
    <xf numFmtId="0" fontId="31" fillId="0" borderId="90" xfId="0" applyFont="1" applyBorder="1" applyAlignment="1">
      <alignment horizontal="right" vertical="center" wrapText="1"/>
    </xf>
    <xf numFmtId="167" fontId="31" fillId="0" borderId="90" xfId="2" applyNumberFormat="1" applyFont="1" applyBorder="1" applyAlignment="1">
      <alignment horizontal="right" vertical="center"/>
    </xf>
    <xf numFmtId="0" fontId="31" fillId="0" borderId="90" xfId="0" applyNumberFormat="1" applyFont="1" applyBorder="1" applyAlignment="1">
      <alignment horizontal="right" vertical="center"/>
    </xf>
    <xf numFmtId="3" fontId="31" fillId="0" borderId="90" xfId="0" applyNumberFormat="1" applyFont="1" applyBorder="1" applyAlignment="1">
      <alignment horizontal="right" vertical="center"/>
    </xf>
    <xf numFmtId="44" fontId="31" fillId="0" borderId="90" xfId="1" applyFont="1" applyBorder="1" applyAlignment="1">
      <alignment horizontal="right" vertical="center"/>
    </xf>
    <xf numFmtId="44" fontId="31" fillId="6" borderId="90" xfId="0" applyNumberFormat="1" applyFont="1" applyFill="1" applyBorder="1" applyAlignment="1">
      <alignment horizontal="right" vertical="center"/>
    </xf>
    <xf numFmtId="166" fontId="31" fillId="6" borderId="90" xfId="0" applyNumberFormat="1" applyFont="1" applyFill="1" applyBorder="1" applyAlignment="1">
      <alignment horizontal="right" vertical="center"/>
    </xf>
    <xf numFmtId="0" fontId="31" fillId="15" borderId="85" xfId="0" applyFont="1" applyFill="1" applyBorder="1" applyAlignment="1">
      <alignment horizontal="left" wrapText="1"/>
    </xf>
    <xf numFmtId="0" fontId="31" fillId="4" borderId="90" xfId="0" applyFont="1" applyFill="1" applyBorder="1" applyAlignment="1">
      <alignment horizontal="left" wrapText="1"/>
    </xf>
    <xf numFmtId="0" fontId="31" fillId="4" borderId="77" xfId="0" applyFont="1" applyFill="1" applyBorder="1" applyAlignment="1">
      <alignment horizontal="left" wrapText="1"/>
    </xf>
    <xf numFmtId="0" fontId="31" fillId="16" borderId="76" xfId="0" applyFont="1" applyFill="1" applyBorder="1" applyAlignment="1">
      <alignment horizontal="left" wrapText="1"/>
    </xf>
    <xf numFmtId="0" fontId="31" fillId="15" borderId="90" xfId="0" applyFont="1" applyFill="1" applyBorder="1" applyAlignment="1">
      <alignment horizontal="left" wrapText="1"/>
    </xf>
    <xf numFmtId="0" fontId="31" fillId="16" borderId="90" xfId="0" applyFont="1" applyFill="1" applyBorder="1" applyAlignment="1">
      <alignment horizontal="left" wrapText="1"/>
    </xf>
    <xf numFmtId="0" fontId="31" fillId="15" borderId="76" xfId="0" applyFont="1" applyFill="1" applyBorder="1" applyAlignment="1">
      <alignment horizontal="left" vertical="center" wrapText="1"/>
    </xf>
    <xf numFmtId="0" fontId="31" fillId="4" borderId="90" xfId="0" applyFont="1" applyFill="1" applyBorder="1" applyAlignment="1">
      <alignment horizontal="left" vertical="center" wrapText="1"/>
    </xf>
    <xf numFmtId="167" fontId="31" fillId="0" borderId="85" xfId="2" applyNumberFormat="1" applyFont="1" applyBorder="1" applyAlignment="1">
      <alignment horizontal="left"/>
    </xf>
    <xf numFmtId="167" fontId="31" fillId="0" borderId="90" xfId="2" applyNumberFormat="1" applyFont="1" applyBorder="1" applyAlignment="1">
      <alignment horizontal="left"/>
    </xf>
    <xf numFmtId="167" fontId="31" fillId="0" borderId="77" xfId="2" applyNumberFormat="1" applyFont="1" applyBorder="1" applyAlignment="1">
      <alignment horizontal="left"/>
    </xf>
    <xf numFmtId="167" fontId="31" fillId="16" borderId="76" xfId="2" applyNumberFormat="1" applyFont="1" applyFill="1" applyBorder="1" applyAlignment="1">
      <alignment horizontal="left"/>
    </xf>
    <xf numFmtId="167" fontId="31" fillId="16" borderId="90" xfId="2" applyNumberFormat="1" applyFont="1" applyFill="1" applyBorder="1" applyAlignment="1">
      <alignment horizontal="left"/>
    </xf>
    <xf numFmtId="167" fontId="31" fillId="0" borderId="76" xfId="2" applyNumberFormat="1" applyFont="1" applyBorder="1" applyAlignment="1">
      <alignment horizontal="left" vertical="center"/>
    </xf>
    <xf numFmtId="167" fontId="31" fillId="0" borderId="90" xfId="2" applyNumberFormat="1" applyFont="1" applyBorder="1" applyAlignment="1">
      <alignment horizontal="left" vertical="center"/>
    </xf>
    <xf numFmtId="0" fontId="31" fillId="0" borderId="90" xfId="0" applyFont="1" applyBorder="1" applyAlignment="1">
      <alignment horizontal="left"/>
    </xf>
    <xf numFmtId="0" fontId="31" fillId="0" borderId="77" xfId="0" applyFont="1" applyBorder="1" applyAlignment="1">
      <alignment horizontal="left"/>
    </xf>
    <xf numFmtId="0" fontId="31" fillId="16" borderId="76" xfId="0" applyFont="1" applyFill="1" applyBorder="1" applyAlignment="1">
      <alignment horizontal="left"/>
    </xf>
    <xf numFmtId="0" fontId="31" fillId="16" borderId="90" xfId="0" applyFont="1" applyFill="1" applyBorder="1" applyAlignment="1">
      <alignment horizontal="left"/>
    </xf>
    <xf numFmtId="0" fontId="31" fillId="0" borderId="90" xfId="0" applyFont="1" applyBorder="1" applyAlignment="1">
      <alignment horizontal="left" wrapText="1"/>
    </xf>
    <xf numFmtId="0" fontId="31" fillId="0" borderId="76" xfId="0" applyFont="1" applyBorder="1" applyAlignment="1">
      <alignment horizontal="left" vertical="center" wrapText="1"/>
    </xf>
    <xf numFmtId="44" fontId="31" fillId="6" borderId="85" xfId="1" applyFont="1" applyFill="1" applyBorder="1" applyAlignment="1"/>
    <xf numFmtId="44" fontId="31" fillId="6" borderId="90" xfId="1" applyFont="1" applyFill="1" applyBorder="1" applyAlignment="1"/>
    <xf numFmtId="44" fontId="31" fillId="6" borderId="77" xfId="1" applyFont="1" applyFill="1" applyBorder="1" applyAlignment="1"/>
    <xf numFmtId="44" fontId="31" fillId="16" borderId="76" xfId="1" applyFont="1" applyFill="1" applyBorder="1" applyAlignment="1"/>
    <xf numFmtId="44" fontId="31" fillId="16" borderId="90" xfId="1" applyFont="1" applyFill="1" applyBorder="1" applyAlignment="1"/>
    <xf numFmtId="44" fontId="31" fillId="6" borderId="85" xfId="1" applyFont="1" applyFill="1" applyBorder="1" applyAlignment="1">
      <alignment horizontal="left"/>
    </xf>
    <xf numFmtId="44" fontId="31" fillId="6" borderId="90" xfId="1" applyFont="1" applyFill="1" applyBorder="1" applyAlignment="1">
      <alignment horizontal="left"/>
    </xf>
    <xf numFmtId="44" fontId="31" fillId="6" borderId="77" xfId="1" applyFont="1" applyFill="1" applyBorder="1" applyAlignment="1">
      <alignment horizontal="left"/>
    </xf>
    <xf numFmtId="44" fontId="31" fillId="16" borderId="90" xfId="1" applyFont="1" applyFill="1" applyBorder="1" applyAlignment="1">
      <alignment horizontal="left"/>
    </xf>
    <xf numFmtId="44" fontId="31" fillId="6" borderId="76" xfId="1" applyFont="1" applyFill="1" applyBorder="1" applyAlignment="1">
      <alignment horizontal="left" vertical="center"/>
    </xf>
    <xf numFmtId="44" fontId="31" fillId="6" borderId="90" xfId="1" applyFont="1" applyFill="1" applyBorder="1" applyAlignment="1">
      <alignment horizontal="left" vertical="center"/>
    </xf>
    <xf numFmtId="0" fontId="31" fillId="16" borderId="77" xfId="0" applyFont="1" applyFill="1" applyBorder="1"/>
    <xf numFmtId="0" fontId="15" fillId="0" borderId="80" xfId="0" applyFont="1" applyFill="1" applyBorder="1"/>
    <xf numFmtId="167" fontId="15" fillId="0" borderId="3" xfId="2" applyNumberFormat="1" applyFont="1" applyFill="1" applyBorder="1"/>
    <xf numFmtId="0" fontId="15" fillId="0" borderId="3" xfId="0" applyFont="1" applyFill="1" applyBorder="1" applyAlignment="1">
      <alignment wrapText="1"/>
    </xf>
    <xf numFmtId="0" fontId="33" fillId="0" borderId="3" xfId="0" applyFont="1" applyFill="1" applyBorder="1" applyAlignment="1">
      <alignment wrapText="1"/>
    </xf>
    <xf numFmtId="0" fontId="33" fillId="0" borderId="3" xfId="0" applyFont="1" applyFill="1" applyBorder="1"/>
    <xf numFmtId="16" fontId="15" fillId="0" borderId="3" xfId="0" applyNumberFormat="1" applyFont="1" applyFill="1" applyBorder="1" applyAlignment="1">
      <alignment horizontal="right"/>
    </xf>
    <xf numFmtId="0" fontId="15" fillId="0" borderId="3" xfId="0" applyNumberFormat="1" applyFont="1" applyFill="1" applyBorder="1" applyAlignment="1">
      <alignment horizontal="center"/>
    </xf>
    <xf numFmtId="44" fontId="15" fillId="0" borderId="3" xfId="1" applyFont="1" applyFill="1" applyBorder="1"/>
    <xf numFmtId="44" fontId="15" fillId="0" borderId="3" xfId="0" applyNumberFormat="1" applyFont="1" applyFill="1" applyBorder="1"/>
    <xf numFmtId="0" fontId="15" fillId="0" borderId="3" xfId="0" applyFont="1" applyFill="1" applyBorder="1"/>
    <xf numFmtId="0" fontId="15" fillId="2" borderId="33" xfId="0" applyFont="1" applyFill="1" applyBorder="1"/>
    <xf numFmtId="44" fontId="31" fillId="0" borderId="76" xfId="1" applyFont="1" applyFill="1" applyBorder="1" applyAlignment="1"/>
    <xf numFmtId="44" fontId="31" fillId="0" borderId="78" xfId="1" applyFont="1" applyFill="1" applyBorder="1" applyAlignment="1"/>
    <xf numFmtId="0" fontId="15" fillId="2" borderId="78" xfId="0" applyFont="1" applyFill="1" applyBorder="1" applyAlignment="1">
      <alignment wrapText="1"/>
    </xf>
    <xf numFmtId="0" fontId="15" fillId="2" borderId="85" xfId="0" applyFont="1" applyFill="1" applyBorder="1" applyAlignment="1">
      <alignment wrapText="1"/>
    </xf>
    <xf numFmtId="44" fontId="31" fillId="16" borderId="63" xfId="1" applyFont="1" applyFill="1" applyBorder="1" applyAlignment="1">
      <alignment horizontal="center"/>
    </xf>
    <xf numFmtId="44" fontId="31" fillId="18" borderId="63" xfId="1" applyFont="1" applyFill="1" applyBorder="1" applyAlignment="1">
      <alignment horizontal="center"/>
    </xf>
    <xf numFmtId="44" fontId="31" fillId="18" borderId="86" xfId="1" applyFont="1" applyFill="1" applyBorder="1" applyAlignment="1">
      <alignment horizontal="center"/>
    </xf>
    <xf numFmtId="44" fontId="7" fillId="50" borderId="63" xfId="1" applyFont="1" applyFill="1" applyBorder="1" applyAlignment="1">
      <alignment horizontal="center"/>
    </xf>
    <xf numFmtId="44" fontId="31" fillId="2" borderId="37" xfId="1" applyFont="1" applyFill="1" applyBorder="1"/>
    <xf numFmtId="44" fontId="31" fillId="16" borderId="85" xfId="1" applyFont="1" applyFill="1" applyBorder="1" applyAlignment="1">
      <alignment horizontal="right"/>
    </xf>
    <xf numFmtId="44" fontId="31" fillId="2" borderId="19" xfId="1" applyFont="1" applyFill="1" applyBorder="1"/>
    <xf numFmtId="0" fontId="3" fillId="0" borderId="0" xfId="0" applyFont="1" applyFill="1" applyBorder="1" applyAlignment="1">
      <alignment vertical="center" wrapText="1"/>
    </xf>
    <xf numFmtId="44" fontId="7" fillId="2" borderId="70" xfId="3" applyNumberFormat="1" applyFont="1" applyFill="1" applyBorder="1" applyAlignment="1">
      <alignment horizontal="right" vertical="center" wrapText="1"/>
    </xf>
    <xf numFmtId="44" fontId="31" fillId="0" borderId="85" xfId="1" applyFont="1" applyFill="1" applyBorder="1"/>
    <xf numFmtId="44" fontId="31" fillId="0" borderId="78" xfId="1" applyFont="1" applyFill="1" applyBorder="1"/>
    <xf numFmtId="0" fontId="31" fillId="0" borderId="18" xfId="1" applyNumberFormat="1" applyFont="1" applyFill="1" applyBorder="1" applyAlignment="1"/>
    <xf numFmtId="44" fontId="7" fillId="2" borderId="9" xfId="0" applyNumberFormat="1" applyFont="1" applyFill="1" applyBorder="1" applyAlignment="1">
      <alignment horizontal="right" vertical="center" wrapText="1"/>
    </xf>
    <xf numFmtId="44" fontId="31" fillId="0" borderId="0" xfId="0" applyNumberFormat="1" applyFont="1" applyBorder="1"/>
    <xf numFmtId="44" fontId="31" fillId="2" borderId="78" xfId="0" applyNumberFormat="1" applyFont="1" applyFill="1" applyBorder="1"/>
    <xf numFmtId="44" fontId="7" fillId="6" borderId="28" xfId="1" applyFont="1" applyFill="1" applyBorder="1" applyAlignment="1">
      <alignment horizontal="right" vertical="center" wrapText="1"/>
    </xf>
    <xf numFmtId="9" fontId="10" fillId="6" borderId="28" xfId="3" applyFont="1" applyFill="1" applyBorder="1" applyAlignment="1">
      <alignment horizontal="right" vertical="center" wrapText="1"/>
    </xf>
    <xf numFmtId="9" fontId="10" fillId="6" borderId="28" xfId="0" applyNumberFormat="1" applyFont="1" applyFill="1" applyBorder="1" applyAlignment="1">
      <alignment horizontal="right" vertical="center" wrapText="1"/>
    </xf>
    <xf numFmtId="44" fontId="17" fillId="6" borderId="1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9" fontId="16" fillId="6" borderId="28" xfId="3" applyFont="1" applyFill="1" applyBorder="1" applyAlignment="1">
      <alignment horizontal="right" vertical="center" wrapText="1"/>
    </xf>
    <xf numFmtId="0" fontId="3" fillId="0" borderId="0" xfId="0" applyFont="1" applyBorder="1"/>
    <xf numFmtId="44" fontId="17" fillId="6" borderId="10" xfId="0" applyNumberFormat="1" applyFont="1" applyFill="1" applyBorder="1" applyAlignment="1">
      <alignment horizontal="right" vertical="center" wrapText="1"/>
    </xf>
    <xf numFmtId="0" fontId="10" fillId="2" borderId="93" xfId="0" applyFont="1" applyFill="1" applyBorder="1" applyAlignment="1">
      <alignment horizontal="center" vertical="center" wrapText="1"/>
    </xf>
    <xf numFmtId="0" fontId="7" fillId="2" borderId="94" xfId="0" applyFont="1" applyFill="1" applyBorder="1" applyAlignment="1">
      <alignment horizontal="right" vertical="center" wrapText="1"/>
    </xf>
    <xf numFmtId="9" fontId="10" fillId="6" borderId="93" xfId="3" applyFont="1" applyFill="1" applyBorder="1" applyAlignment="1">
      <alignment horizontal="right" vertical="center" wrapText="1"/>
    </xf>
    <xf numFmtId="44" fontId="17" fillId="6" borderId="53" xfId="1" applyFont="1" applyFill="1" applyBorder="1" applyAlignment="1">
      <alignment horizontal="right" vertical="center" wrapText="1"/>
    </xf>
    <xf numFmtId="9" fontId="10" fillId="6" borderId="68" xfId="0" applyNumberFormat="1" applyFont="1" applyFill="1" applyBorder="1" applyAlignment="1">
      <alignment horizontal="right" vertical="center" wrapText="1"/>
    </xf>
    <xf numFmtId="44" fontId="16" fillId="6" borderId="17" xfId="0" applyNumberFormat="1" applyFont="1" applyFill="1" applyBorder="1" applyAlignment="1">
      <alignment horizontal="right" vertical="center" wrapText="1"/>
    </xf>
    <xf numFmtId="44" fontId="7" fillId="6" borderId="96" xfId="1" applyFont="1" applyFill="1" applyBorder="1" applyAlignment="1">
      <alignment horizontal="right" vertical="center" wrapText="1"/>
    </xf>
    <xf numFmtId="44" fontId="7" fillId="6" borderId="19" xfId="1" applyFont="1" applyFill="1" applyBorder="1" applyAlignment="1">
      <alignment horizontal="right" vertical="center" wrapText="1"/>
    </xf>
    <xf numFmtId="0" fontId="15" fillId="0" borderId="19" xfId="0" applyFont="1" applyFill="1" applyBorder="1" applyAlignment="1"/>
    <xf numFmtId="44" fontId="7" fillId="6" borderId="9" xfId="1" applyFont="1" applyFill="1" applyBorder="1" applyAlignment="1">
      <alignment horizontal="right" vertical="center" wrapText="1"/>
    </xf>
    <xf numFmtId="9" fontId="8" fillId="6" borderId="19" xfId="3" applyNumberFormat="1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vertical="center" wrapText="1"/>
    </xf>
    <xf numFmtId="0" fontId="0" fillId="0" borderId="0" xfId="0" applyFill="1" applyBorder="1"/>
    <xf numFmtId="0" fontId="7" fillId="0" borderId="15" xfId="0" applyFont="1" applyBorder="1" applyAlignment="1">
      <alignment vertical="center" wrapText="1"/>
    </xf>
    <xf numFmtId="44" fontId="7" fillId="6" borderId="17" xfId="1" applyFont="1" applyFill="1" applyBorder="1" applyAlignment="1">
      <alignment horizontal="right" vertical="center" wrapText="1"/>
    </xf>
    <xf numFmtId="0" fontId="7" fillId="0" borderId="69" xfId="0" applyFont="1" applyBorder="1" applyAlignment="1">
      <alignment vertical="center" wrapText="1"/>
    </xf>
    <xf numFmtId="44" fontId="7" fillId="6" borderId="70" xfId="1" applyFont="1" applyFill="1" applyBorder="1" applyAlignment="1">
      <alignment horizontal="right" vertical="center" wrapText="1"/>
    </xf>
    <xf numFmtId="44" fontId="8" fillId="0" borderId="19" xfId="1" applyFont="1" applyFill="1" applyBorder="1" applyAlignment="1">
      <alignment horizontal="right" vertical="center" wrapText="1"/>
    </xf>
    <xf numFmtId="44" fontId="7" fillId="0" borderId="19" xfId="1" applyFont="1" applyFill="1" applyBorder="1" applyAlignment="1">
      <alignment horizontal="right" vertical="center" wrapText="1"/>
    </xf>
    <xf numFmtId="0" fontId="7" fillId="6" borderId="85" xfId="0" applyFont="1" applyFill="1" applyBorder="1" applyAlignment="1">
      <alignment horizontal="center" vertical="center" wrapText="1"/>
    </xf>
    <xf numFmtId="0" fontId="7" fillId="17" borderId="76" xfId="0" applyFont="1" applyFill="1" applyBorder="1" applyAlignment="1">
      <alignment horizontal="center" vertical="center" wrapText="1"/>
    </xf>
    <xf numFmtId="0" fontId="8" fillId="6" borderId="85" xfId="0" applyNumberFormat="1" applyFont="1" applyFill="1" applyBorder="1" applyAlignment="1">
      <alignment horizontal="right" vertical="center" wrapText="1"/>
    </xf>
    <xf numFmtId="44" fontId="8" fillId="6" borderId="76" xfId="1" applyFont="1" applyFill="1" applyBorder="1" applyAlignment="1">
      <alignment horizontal="right" vertical="center" wrapText="1"/>
    </xf>
    <xf numFmtId="0" fontId="8" fillId="6" borderId="85" xfId="0" applyFont="1" applyFill="1" applyBorder="1" applyAlignment="1">
      <alignment horizontal="right" vertical="center" wrapText="1"/>
    </xf>
    <xf numFmtId="44" fontId="8" fillId="6" borderId="76" xfId="1" applyNumberFormat="1" applyFont="1" applyFill="1" applyBorder="1" applyAlignment="1">
      <alignment horizontal="right" vertical="center" wrapText="1"/>
    </xf>
    <xf numFmtId="0" fontId="7" fillId="17" borderId="8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166" fontId="8" fillId="6" borderId="76" xfId="0" applyNumberFormat="1" applyFont="1" applyFill="1" applyBorder="1" applyAlignment="1">
      <alignment horizontal="right" vertical="center" wrapText="1"/>
    </xf>
    <xf numFmtId="0" fontId="8" fillId="2" borderId="18" xfId="0" applyNumberFormat="1" applyFont="1" applyFill="1" applyBorder="1" applyAlignment="1">
      <alignment horizontal="center" wrapText="1"/>
    </xf>
    <xf numFmtId="166" fontId="7" fillId="0" borderId="0" xfId="0" applyNumberFormat="1" applyFont="1" applyFill="1" applyBorder="1" applyAlignment="1">
      <alignment horizontal="left" vertical="center" wrapText="1"/>
    </xf>
    <xf numFmtId="44" fontId="30" fillId="0" borderId="0" xfId="0" applyNumberFormat="1" applyFont="1" applyFill="1" applyBorder="1" applyAlignment="1">
      <alignment horizontal="left" vertical="top"/>
    </xf>
    <xf numFmtId="44" fontId="30" fillId="0" borderId="0" xfId="0" applyNumberFormat="1" applyFont="1" applyFill="1" applyBorder="1"/>
    <xf numFmtId="166" fontId="30" fillId="0" borderId="0" xfId="0" applyNumberFormat="1" applyFont="1" applyFill="1" applyBorder="1"/>
    <xf numFmtId="170" fontId="30" fillId="17" borderId="89" xfId="3" applyNumberFormat="1" applyFont="1" applyFill="1" applyBorder="1"/>
    <xf numFmtId="0" fontId="33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33" fillId="2" borderId="50" xfId="0" applyFont="1" applyFill="1" applyBorder="1" applyAlignment="1">
      <alignment horizontal="center" wrapText="1"/>
    </xf>
    <xf numFmtId="0" fontId="33" fillId="2" borderId="97" xfId="0" applyFont="1" applyFill="1" applyBorder="1" applyAlignment="1">
      <alignment horizontal="center" wrapText="1"/>
    </xf>
    <xf numFmtId="0" fontId="33" fillId="2" borderId="22" xfId="0" applyFont="1" applyFill="1" applyBorder="1" applyAlignment="1">
      <alignment horizontal="center" wrapText="1"/>
    </xf>
    <xf numFmtId="170" fontId="30" fillId="2" borderId="25" xfId="0" applyNumberFormat="1" applyFont="1" applyFill="1" applyBorder="1"/>
    <xf numFmtId="166" fontId="33" fillId="51" borderId="83" xfId="0" applyNumberFormat="1" applyFont="1" applyFill="1" applyBorder="1"/>
    <xf numFmtId="170" fontId="30" fillId="51" borderId="17" xfId="3" applyNumberFormat="1" applyFont="1" applyFill="1" applyBorder="1"/>
    <xf numFmtId="0" fontId="33" fillId="0" borderId="52" xfId="0" applyFont="1" applyBorder="1" applyAlignment="1">
      <alignment horizontal="left"/>
    </xf>
    <xf numFmtId="0" fontId="15" fillId="2" borderId="56" xfId="0" applyFont="1" applyFill="1" applyBorder="1"/>
    <xf numFmtId="9" fontId="8" fillId="2" borderId="19" xfId="3" applyFont="1" applyFill="1" applyBorder="1" applyAlignment="1">
      <alignment horizontal="right" vertical="center" wrapText="1"/>
    </xf>
    <xf numFmtId="0" fontId="8" fillId="51" borderId="19" xfId="0" applyFont="1" applyFill="1" applyBorder="1" applyAlignment="1">
      <alignment horizontal="center" vertical="center" wrapText="1"/>
    </xf>
    <xf numFmtId="44" fontId="8" fillId="2" borderId="17" xfId="1" applyFont="1" applyFill="1" applyBorder="1" applyAlignment="1">
      <alignment horizontal="right" vertical="center" wrapText="1"/>
    </xf>
    <xf numFmtId="0" fontId="8" fillId="51" borderId="33" xfId="0" applyFont="1" applyFill="1" applyBorder="1" applyAlignment="1">
      <alignment horizontal="center" vertical="center" wrapText="1"/>
    </xf>
    <xf numFmtId="44" fontId="8" fillId="2" borderId="33" xfId="1" applyFont="1" applyFill="1" applyBorder="1" applyAlignment="1">
      <alignment horizontal="right" vertical="center" wrapText="1"/>
    </xf>
    <xf numFmtId="44" fontId="31" fillId="0" borderId="85" xfId="1" applyNumberFormat="1" applyFont="1" applyBorder="1" applyAlignment="1"/>
    <xf numFmtId="44" fontId="31" fillId="0" borderId="90" xfId="1" applyNumberFormat="1" applyFont="1" applyBorder="1" applyAlignment="1"/>
    <xf numFmtId="44" fontId="31" fillId="0" borderId="77" xfId="1" applyNumberFormat="1" applyFont="1" applyBorder="1" applyAlignment="1"/>
    <xf numFmtId="44" fontId="31" fillId="16" borderId="76" xfId="1" applyNumberFormat="1" applyFont="1" applyFill="1" applyBorder="1" applyAlignment="1"/>
    <xf numFmtId="44" fontId="31" fillId="0" borderId="90" xfId="1" applyFont="1" applyBorder="1" applyAlignment="1"/>
    <xf numFmtId="44" fontId="31" fillId="0" borderId="76" xfId="1" applyFont="1" applyBorder="1" applyAlignment="1">
      <alignment vertical="center"/>
    </xf>
    <xf numFmtId="44" fontId="31" fillId="0" borderId="90" xfId="1" applyFont="1" applyBorder="1" applyAlignment="1">
      <alignment vertical="center"/>
    </xf>
    <xf numFmtId="172" fontId="8" fillId="0" borderId="19" xfId="3" applyNumberFormat="1" applyFont="1" applyFill="1" applyBorder="1" applyAlignment="1">
      <alignment horizontal="right" vertical="center" wrapText="1"/>
    </xf>
    <xf numFmtId="0" fontId="9" fillId="2" borderId="101" xfId="0" applyFont="1" applyFill="1" applyBorder="1" applyAlignment="1">
      <alignment horizontal="right" wrapText="1"/>
    </xf>
    <xf numFmtId="0" fontId="7" fillId="6" borderId="94" xfId="0" applyFont="1" applyFill="1" applyBorder="1" applyAlignment="1">
      <alignment horizontal="right" vertical="center" wrapText="1"/>
    </xf>
    <xf numFmtId="0" fontId="7" fillId="0" borderId="36" xfId="0" applyFont="1" applyBorder="1" applyAlignment="1">
      <alignment horizontal="right" vertical="center" wrapText="1"/>
    </xf>
    <xf numFmtId="0" fontId="10" fillId="2" borderId="103" xfId="0" applyFont="1" applyFill="1" applyBorder="1" applyAlignment="1">
      <alignment horizontal="right" wrapText="1"/>
    </xf>
    <xf numFmtId="9" fontId="8" fillId="6" borderId="104" xfId="3" applyFont="1" applyFill="1" applyBorder="1" applyAlignment="1">
      <alignment horizontal="right" vertical="center" wrapText="1"/>
    </xf>
    <xf numFmtId="0" fontId="7" fillId="6" borderId="104" xfId="0" applyFont="1" applyFill="1" applyBorder="1" applyAlignment="1">
      <alignment horizontal="right" vertical="center" wrapText="1"/>
    </xf>
    <xf numFmtId="0" fontId="8" fillId="6" borderId="104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6" borderId="77" xfId="0" applyFont="1" applyFill="1" applyBorder="1" applyAlignment="1">
      <alignment horizontal="right" vertical="center" wrapText="1"/>
    </xf>
    <xf numFmtId="9" fontId="8" fillId="6" borderId="77" xfId="3" applyFont="1" applyFill="1" applyBorder="1" applyAlignment="1">
      <alignment horizontal="right" vertical="center" wrapText="1"/>
    </xf>
    <xf numFmtId="9" fontId="7" fillId="6" borderId="77" xfId="3" applyFont="1" applyFill="1" applyBorder="1" applyAlignment="1">
      <alignment horizontal="right" vertical="center" wrapText="1"/>
    </xf>
    <xf numFmtId="0" fontId="8" fillId="6" borderId="77" xfId="0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horizontal="right" vertical="center" wrapText="1"/>
    </xf>
    <xf numFmtId="9" fontId="7" fillId="6" borderId="14" xfId="3" applyFont="1" applyFill="1" applyBorder="1" applyAlignment="1">
      <alignment horizontal="right" vertical="center" wrapText="1"/>
    </xf>
    <xf numFmtId="9" fontId="7" fillId="6" borderId="14" xfId="0" applyNumberFormat="1" applyFont="1" applyFill="1" applyBorder="1" applyAlignment="1">
      <alignment horizontal="right" vertical="center" wrapText="1"/>
    </xf>
    <xf numFmtId="0" fontId="7" fillId="16" borderId="36" xfId="0" applyFont="1" applyFill="1" applyBorder="1" applyAlignment="1">
      <alignment horizontal="right" vertical="center" wrapText="1"/>
    </xf>
    <xf numFmtId="44" fontId="7" fillId="16" borderId="19" xfId="1" applyNumberFormat="1" applyFont="1" applyFill="1" applyBorder="1" applyAlignment="1">
      <alignment horizontal="right" vertical="center" wrapText="1"/>
    </xf>
    <xf numFmtId="44" fontId="7" fillId="16" borderId="19" xfId="1" applyFont="1" applyFill="1" applyBorder="1" applyAlignment="1">
      <alignment horizontal="right" vertical="center" wrapText="1"/>
    </xf>
    <xf numFmtId="44" fontId="7" fillId="16" borderId="9" xfId="0" applyNumberFormat="1" applyFont="1" applyFill="1" applyBorder="1" applyAlignment="1">
      <alignment horizontal="right" vertical="center" wrapText="1"/>
    </xf>
    <xf numFmtId="0" fontId="7" fillId="16" borderId="7" xfId="0" applyFont="1" applyFill="1" applyBorder="1" applyAlignment="1">
      <alignment horizontal="right" vertical="center" wrapText="1"/>
    </xf>
    <xf numFmtId="0" fontId="12" fillId="16" borderId="19" xfId="0" applyFont="1" applyFill="1" applyBorder="1" applyAlignment="1">
      <alignment horizontal="center" vertical="center" wrapText="1"/>
    </xf>
    <xf numFmtId="0" fontId="7" fillId="16" borderId="19" xfId="0" applyFont="1" applyFill="1" applyBorder="1" applyAlignment="1">
      <alignment horizontal="center" vertical="center" wrapText="1"/>
    </xf>
    <xf numFmtId="44" fontId="7" fillId="16" borderId="19" xfId="1" applyFont="1" applyFill="1" applyBorder="1" applyAlignment="1">
      <alignment horizontal="center" vertical="center" wrapText="1"/>
    </xf>
    <xf numFmtId="8" fontId="7" fillId="16" borderId="9" xfId="0" applyNumberFormat="1" applyFont="1" applyFill="1" applyBorder="1" applyAlignment="1">
      <alignment horizontal="right" vertical="center" wrapText="1"/>
    </xf>
    <xf numFmtId="44" fontId="7" fillId="16" borderId="19" xfId="0" applyNumberFormat="1" applyFont="1" applyFill="1" applyBorder="1" applyAlignment="1">
      <alignment horizontal="right" vertical="center" wrapText="1"/>
    </xf>
    <xf numFmtId="0" fontId="7" fillId="16" borderId="16" xfId="0" applyFont="1" applyFill="1" applyBorder="1" applyAlignment="1">
      <alignment horizontal="right" vertical="center" wrapText="1"/>
    </xf>
    <xf numFmtId="0" fontId="12" fillId="16" borderId="78" xfId="0" applyFont="1" applyFill="1" applyBorder="1" applyAlignment="1">
      <alignment horizontal="center" vertical="center" wrapText="1"/>
    </xf>
    <xf numFmtId="44" fontId="7" fillId="16" borderId="78" xfId="0" applyNumberFormat="1" applyFont="1" applyFill="1" applyBorder="1" applyAlignment="1">
      <alignment horizontal="right" vertical="center" wrapText="1"/>
    </xf>
    <xf numFmtId="0" fontId="7" fillId="16" borderId="78" xfId="0" applyFont="1" applyFill="1" applyBorder="1" applyAlignment="1">
      <alignment horizontal="center" vertical="center" wrapText="1"/>
    </xf>
    <xf numFmtId="44" fontId="7" fillId="16" borderId="81" xfId="0" applyNumberFormat="1" applyFont="1" applyFill="1" applyBorder="1" applyAlignment="1">
      <alignment horizontal="right" vertical="center" wrapText="1"/>
    </xf>
    <xf numFmtId="0" fontId="7" fillId="16" borderId="104" xfId="0" applyFont="1" applyFill="1" applyBorder="1" applyAlignment="1">
      <alignment horizontal="right" vertical="center" wrapText="1"/>
    </xf>
    <xf numFmtId="0" fontId="7" fillId="16" borderId="94" xfId="0" applyFont="1" applyFill="1" applyBorder="1" applyAlignment="1">
      <alignment horizontal="right" vertical="center" wrapText="1"/>
    </xf>
    <xf numFmtId="0" fontId="15" fillId="0" borderId="76" xfId="0" applyFont="1" applyBorder="1" applyAlignment="1">
      <alignment horizontal="right"/>
    </xf>
    <xf numFmtId="0" fontId="15" fillId="2" borderId="76" xfId="0" applyFont="1" applyFill="1" applyBorder="1" applyAlignment="1">
      <alignment wrapText="1"/>
    </xf>
    <xf numFmtId="0" fontId="15" fillId="2" borderId="19" xfId="0" applyFont="1" applyFill="1" applyBorder="1" applyAlignment="1">
      <alignment wrapText="1"/>
    </xf>
    <xf numFmtId="44" fontId="31" fillId="0" borderId="19" xfId="0" applyNumberFormat="1" applyFont="1" applyFill="1" applyBorder="1"/>
    <xf numFmtId="0" fontId="15" fillId="2" borderId="33" xfId="0" applyFont="1" applyFill="1" applyBorder="1" applyAlignment="1">
      <alignment wrapText="1"/>
    </xf>
    <xf numFmtId="8" fontId="31" fillId="0" borderId="33" xfId="0" applyNumberFormat="1" applyFont="1" applyBorder="1"/>
    <xf numFmtId="0" fontId="15" fillId="0" borderId="90" xfId="0" applyFont="1" applyFill="1" applyBorder="1" applyAlignment="1">
      <alignment horizontal="left" wrapText="1"/>
    </xf>
    <xf numFmtId="0" fontId="8" fillId="0" borderId="76" xfId="62" applyFont="1" applyFill="1" applyBorder="1" applyAlignment="1">
      <alignment horizontal="left"/>
    </xf>
    <xf numFmtId="0" fontId="7" fillId="0" borderId="76" xfId="62" applyFont="1" applyFill="1" applyBorder="1" applyAlignment="1">
      <alignment horizontal="left"/>
    </xf>
    <xf numFmtId="0" fontId="31" fillId="2" borderId="78" xfId="0" applyFont="1" applyFill="1" applyBorder="1" applyAlignment="1">
      <alignment horizontal="left"/>
    </xf>
    <xf numFmtId="0" fontId="15" fillId="2" borderId="18" xfId="0" applyFont="1" applyFill="1" applyBorder="1" applyAlignment="1">
      <alignment wrapText="1"/>
    </xf>
    <xf numFmtId="0" fontId="31" fillId="2" borderId="19" xfId="0" applyFont="1" applyFill="1" applyBorder="1" applyAlignment="1">
      <alignment horizontal="left"/>
    </xf>
    <xf numFmtId="0" fontId="31" fillId="3" borderId="9" xfId="0" applyFont="1" applyFill="1" applyBorder="1" applyAlignment="1">
      <alignment horizontal="left"/>
    </xf>
    <xf numFmtId="0" fontId="31" fillId="3" borderId="19" xfId="0" applyFont="1" applyFill="1" applyBorder="1" applyAlignment="1">
      <alignment horizontal="left"/>
    </xf>
    <xf numFmtId="0" fontId="31" fillId="3" borderId="19" xfId="0" applyFont="1" applyFill="1" applyBorder="1" applyAlignment="1">
      <alignment horizontal="left" wrapText="1"/>
    </xf>
    <xf numFmtId="0" fontId="31" fillId="7" borderId="19" xfId="0" applyNumberFormat="1" applyFont="1" applyFill="1" applyBorder="1" applyAlignment="1">
      <alignment horizontal="left" wrapText="1"/>
    </xf>
    <xf numFmtId="0" fontId="31" fillId="4" borderId="19" xfId="0" applyFont="1" applyFill="1" applyBorder="1" applyAlignment="1">
      <alignment horizontal="left" wrapText="1"/>
    </xf>
    <xf numFmtId="0" fontId="31" fillId="5" borderId="19" xfId="0" applyFont="1" applyFill="1" applyBorder="1" applyAlignment="1">
      <alignment horizontal="left" wrapText="1"/>
    </xf>
    <xf numFmtId="0" fontId="15" fillId="0" borderId="90" xfId="0" applyFont="1" applyBorder="1" applyAlignment="1">
      <alignment horizontal="left"/>
    </xf>
    <xf numFmtId="0" fontId="15" fillId="0" borderId="77" xfId="0" applyFont="1" applyBorder="1" applyAlignment="1">
      <alignment horizontal="left"/>
    </xf>
    <xf numFmtId="0" fontId="15" fillId="16" borderId="76" xfId="0" applyFont="1" applyFill="1" applyBorder="1" applyAlignment="1">
      <alignment horizontal="left"/>
    </xf>
    <xf numFmtId="0" fontId="15" fillId="16" borderId="90" xfId="0" applyFont="1" applyFill="1" applyBorder="1" applyAlignment="1">
      <alignment horizontal="left"/>
    </xf>
    <xf numFmtId="0" fontId="15" fillId="0" borderId="76" xfId="0" applyFont="1" applyBorder="1" applyAlignment="1">
      <alignment horizontal="left" vertical="center"/>
    </xf>
    <xf numFmtId="0" fontId="15" fillId="0" borderId="90" xfId="0" applyFont="1" applyBorder="1" applyAlignment="1">
      <alignment horizontal="right" vertical="center"/>
    </xf>
    <xf numFmtId="0" fontId="10" fillId="16" borderId="29" xfId="0" applyFont="1" applyFill="1" applyBorder="1" applyAlignment="1">
      <alignment horizontal="right" vertical="center" wrapText="1"/>
    </xf>
    <xf numFmtId="9" fontId="10" fillId="16" borderId="28" xfId="3" applyFont="1" applyFill="1" applyBorder="1" applyAlignment="1">
      <alignment horizontal="right" vertical="center" wrapText="1"/>
    </xf>
    <xf numFmtId="0" fontId="10" fillId="16" borderId="31" xfId="0" applyFont="1" applyFill="1" applyBorder="1" applyAlignment="1">
      <alignment horizontal="right" vertical="center" wrapText="1"/>
    </xf>
    <xf numFmtId="44" fontId="17" fillId="16" borderId="28" xfId="0" applyNumberFormat="1" applyFont="1" applyFill="1" applyBorder="1" applyAlignment="1">
      <alignment horizontal="right" vertical="center" wrapText="1"/>
    </xf>
    <xf numFmtId="44" fontId="17" fillId="16" borderId="1" xfId="0" applyNumberFormat="1" applyFont="1" applyFill="1" applyBorder="1" applyAlignment="1">
      <alignment horizontal="right" vertical="center" wrapText="1"/>
    </xf>
    <xf numFmtId="44" fontId="17" fillId="16" borderId="10" xfId="0" applyNumberFormat="1" applyFont="1" applyFill="1" applyBorder="1" applyAlignment="1">
      <alignment horizontal="right" vertical="center" wrapText="1"/>
    </xf>
    <xf numFmtId="9" fontId="10" fillId="16" borderId="93" xfId="3" applyFont="1" applyFill="1" applyBorder="1" applyAlignment="1">
      <alignment horizontal="right" vertical="center" wrapText="1"/>
    </xf>
    <xf numFmtId="44" fontId="17" fillId="16" borderId="53" xfId="1" applyFont="1" applyFill="1" applyBorder="1" applyAlignment="1">
      <alignment horizontal="right" vertical="center" wrapText="1"/>
    </xf>
    <xf numFmtId="0" fontId="10" fillId="15" borderId="29" xfId="0" applyFont="1" applyFill="1" applyBorder="1" applyAlignment="1">
      <alignment horizontal="right" vertical="center" wrapText="1"/>
    </xf>
    <xf numFmtId="9" fontId="10" fillId="15" borderId="28" xfId="3" applyFont="1" applyFill="1" applyBorder="1" applyAlignment="1">
      <alignment horizontal="right" vertical="center" wrapText="1"/>
    </xf>
    <xf numFmtId="0" fontId="10" fillId="15" borderId="31" xfId="0" applyFont="1" applyFill="1" applyBorder="1" applyAlignment="1">
      <alignment horizontal="right" vertical="center" wrapText="1"/>
    </xf>
    <xf numFmtId="44" fontId="17" fillId="15" borderId="28" xfId="0" applyNumberFormat="1" applyFont="1" applyFill="1" applyBorder="1" applyAlignment="1">
      <alignment horizontal="right" vertical="center" wrapText="1"/>
    </xf>
    <xf numFmtId="44" fontId="17" fillId="15" borderId="1" xfId="0" applyNumberFormat="1" applyFont="1" applyFill="1" applyBorder="1" applyAlignment="1">
      <alignment horizontal="right" vertical="center" wrapText="1"/>
    </xf>
    <xf numFmtId="44" fontId="17" fillId="15" borderId="10" xfId="0" applyNumberFormat="1" applyFont="1" applyFill="1" applyBorder="1" applyAlignment="1">
      <alignment horizontal="right" vertical="center" wrapText="1"/>
    </xf>
    <xf numFmtId="9" fontId="10" fillId="15" borderId="93" xfId="3" applyFont="1" applyFill="1" applyBorder="1" applyAlignment="1">
      <alignment horizontal="right" vertical="center" wrapText="1"/>
    </xf>
    <xf numFmtId="44" fontId="17" fillId="15" borderId="53" xfId="1" applyFont="1" applyFill="1" applyBorder="1" applyAlignment="1">
      <alignment horizontal="right" vertical="center" wrapText="1"/>
    </xf>
    <xf numFmtId="0" fontId="10" fillId="4" borderId="29" xfId="0" applyFont="1" applyFill="1" applyBorder="1" applyAlignment="1">
      <alignment horizontal="right" vertical="center" wrapText="1"/>
    </xf>
    <xf numFmtId="9" fontId="10" fillId="4" borderId="28" xfId="3" applyFont="1" applyFill="1" applyBorder="1" applyAlignment="1">
      <alignment horizontal="right" vertical="center" wrapText="1"/>
    </xf>
    <xf numFmtId="0" fontId="10" fillId="4" borderId="31" xfId="0" applyFont="1" applyFill="1" applyBorder="1" applyAlignment="1">
      <alignment horizontal="right" vertical="center" wrapText="1"/>
    </xf>
    <xf numFmtId="44" fontId="17" fillId="4" borderId="28" xfId="0" applyNumberFormat="1" applyFont="1" applyFill="1" applyBorder="1" applyAlignment="1">
      <alignment horizontal="right" vertical="center" wrapText="1"/>
    </xf>
    <xf numFmtId="44" fontId="17" fillId="4" borderId="1" xfId="0" applyNumberFormat="1" applyFont="1" applyFill="1" applyBorder="1" applyAlignment="1">
      <alignment horizontal="right" vertical="center" wrapText="1"/>
    </xf>
    <xf numFmtId="44" fontId="17" fillId="4" borderId="10" xfId="0" applyNumberFormat="1" applyFont="1" applyFill="1" applyBorder="1" applyAlignment="1">
      <alignment horizontal="right" vertical="center" wrapText="1"/>
    </xf>
    <xf numFmtId="9" fontId="10" fillId="4" borderId="93" xfId="3" applyFont="1" applyFill="1" applyBorder="1" applyAlignment="1">
      <alignment horizontal="right" vertical="center" wrapText="1"/>
    </xf>
    <xf numFmtId="44" fontId="17" fillId="4" borderId="53" xfId="1" applyFont="1" applyFill="1" applyBorder="1" applyAlignment="1">
      <alignment horizontal="right" vertical="center" wrapText="1"/>
    </xf>
    <xf numFmtId="0" fontId="34" fillId="0" borderId="0" xfId="68" applyFont="1" applyAlignment="1">
      <alignment horizontal="center" vertical="center" wrapText="1"/>
    </xf>
    <xf numFmtId="164" fontId="34" fillId="0" borderId="0" xfId="69" applyNumberFormat="1" applyFont="1" applyBorder="1" applyAlignment="1">
      <alignment horizontal="center" vertical="center" wrapText="1"/>
    </xf>
    <xf numFmtId="0" fontId="16" fillId="0" borderId="0" xfId="68" applyFont="1" applyAlignment="1">
      <alignment vertical="center" wrapText="1"/>
    </xf>
    <xf numFmtId="0" fontId="37" fillId="0" borderId="38" xfId="68" applyFont="1" applyFill="1" applyBorder="1" applyAlignment="1">
      <alignment vertical="center"/>
    </xf>
    <xf numFmtId="0" fontId="16" fillId="0" borderId="0" xfId="68" applyFont="1" applyFill="1" applyAlignment="1">
      <alignment vertical="center" wrapText="1"/>
    </xf>
    <xf numFmtId="0" fontId="37" fillId="10" borderId="58" xfId="68" applyFont="1" applyFill="1" applyBorder="1" applyAlignment="1">
      <alignment horizontal="center" vertical="center"/>
    </xf>
    <xf numFmtId="0" fontId="37" fillId="10" borderId="20" xfId="68" applyFont="1" applyFill="1" applyBorder="1" applyAlignment="1">
      <alignment horizontal="center" vertical="center"/>
    </xf>
    <xf numFmtId="0" fontId="37" fillId="10" borderId="64" xfId="68" applyFont="1" applyFill="1" applyBorder="1" applyAlignment="1">
      <alignment horizontal="center" vertical="center"/>
    </xf>
    <xf numFmtId="0" fontId="37" fillId="10" borderId="41" xfId="68" applyFont="1" applyFill="1" applyBorder="1" applyAlignment="1">
      <alignment horizontal="center" vertical="center"/>
    </xf>
    <xf numFmtId="0" fontId="37" fillId="10" borderId="52" xfId="68" applyFont="1" applyFill="1" applyBorder="1" applyAlignment="1">
      <alignment horizontal="center" vertical="center"/>
    </xf>
    <xf numFmtId="0" fontId="37" fillId="10" borderId="1" xfId="68" applyFont="1" applyFill="1" applyBorder="1" applyAlignment="1">
      <alignment horizontal="center" vertical="center"/>
    </xf>
    <xf numFmtId="0" fontId="37" fillId="10" borderId="53" xfId="68" applyFont="1" applyFill="1" applyBorder="1" applyAlignment="1">
      <alignment horizontal="center" vertical="center"/>
    </xf>
    <xf numFmtId="0" fontId="37" fillId="10" borderId="23" xfId="68" applyFont="1" applyFill="1" applyBorder="1" applyAlignment="1">
      <alignment horizontal="center" vertical="center"/>
    </xf>
    <xf numFmtId="0" fontId="37" fillId="10" borderId="38" xfId="68" applyFont="1" applyFill="1" applyBorder="1" applyAlignment="1">
      <alignment horizontal="center" vertical="center"/>
    </xf>
    <xf numFmtId="0" fontId="39" fillId="19" borderId="1" xfId="68" applyFont="1" applyFill="1" applyBorder="1" applyAlignment="1">
      <alignment vertical="center"/>
    </xf>
    <xf numFmtId="0" fontId="38" fillId="19" borderId="1" xfId="68" applyFont="1" applyFill="1" applyBorder="1" applyAlignment="1">
      <alignment vertical="center"/>
    </xf>
    <xf numFmtId="0" fontId="38" fillId="19" borderId="10" xfId="68" applyFont="1" applyFill="1" applyBorder="1" applyAlignment="1">
      <alignment vertical="center"/>
    </xf>
    <xf numFmtId="0" fontId="38" fillId="19" borderId="10" xfId="68" applyFont="1" applyFill="1" applyBorder="1" applyAlignment="1">
      <alignment horizontal="left" vertical="center" wrapText="1"/>
    </xf>
    <xf numFmtId="0" fontId="39" fillId="0" borderId="47" xfId="68" applyFont="1" applyFill="1" applyBorder="1" applyAlignment="1">
      <alignment horizontal="center" vertical="center"/>
    </xf>
    <xf numFmtId="0" fontId="39" fillId="0" borderId="11" xfId="68" applyFont="1" applyBorder="1" applyAlignment="1">
      <alignment horizontal="center" vertical="center"/>
    </xf>
    <xf numFmtId="0" fontId="39" fillId="0" borderId="48" xfId="68" applyFont="1" applyBorder="1" applyAlignment="1">
      <alignment horizontal="center" vertical="center"/>
    </xf>
    <xf numFmtId="0" fontId="39" fillId="0" borderId="47" xfId="68" applyFont="1" applyBorder="1" applyAlignment="1">
      <alignment horizontal="center" vertical="center"/>
    </xf>
    <xf numFmtId="0" fontId="39" fillId="0" borderId="39" xfId="68" applyFont="1" applyBorder="1" applyAlignment="1">
      <alignment horizontal="center" vertical="center"/>
    </xf>
    <xf numFmtId="0" fontId="39" fillId="0" borderId="14" xfId="68" applyFont="1" applyBorder="1" applyAlignment="1">
      <alignment horizontal="center" vertical="center"/>
    </xf>
    <xf numFmtId="0" fontId="39" fillId="0" borderId="45" xfId="68" applyFont="1" applyBorder="1" applyAlignment="1">
      <alignment horizontal="center" vertical="center"/>
    </xf>
    <xf numFmtId="0" fontId="39" fillId="0" borderId="13" xfId="68" applyFont="1" applyBorder="1" applyAlignment="1">
      <alignment horizontal="center" vertical="center"/>
    </xf>
    <xf numFmtId="0" fontId="39" fillId="0" borderId="11" xfId="68" applyFont="1" applyFill="1" applyBorder="1" applyAlignment="1">
      <alignment horizontal="center" vertical="center"/>
    </xf>
    <xf numFmtId="0" fontId="39" fillId="0" borderId="12" xfId="68" applyFont="1" applyBorder="1" applyAlignment="1">
      <alignment horizontal="center" vertical="center"/>
    </xf>
    <xf numFmtId="0" fontId="39" fillId="0" borderId="12" xfId="68" applyFont="1" applyFill="1" applyBorder="1" applyAlignment="1">
      <alignment horizontal="center" vertical="center"/>
    </xf>
    <xf numFmtId="0" fontId="37" fillId="0" borderId="45" xfId="68" applyFont="1" applyFill="1" applyBorder="1" applyAlignment="1">
      <alignment horizontal="center" vertical="center"/>
    </xf>
    <xf numFmtId="0" fontId="38" fillId="20" borderId="1" xfId="68" applyFont="1" applyFill="1" applyBorder="1" applyAlignment="1">
      <alignment vertical="center"/>
    </xf>
    <xf numFmtId="0" fontId="37" fillId="0" borderId="1" xfId="68" applyFont="1" applyFill="1" applyBorder="1" applyAlignment="1">
      <alignment horizontal="right" vertical="center"/>
    </xf>
    <xf numFmtId="0" fontId="37" fillId="0" borderId="10" xfId="68" applyFont="1" applyFill="1" applyBorder="1" applyAlignment="1">
      <alignment horizontal="right" vertical="center"/>
    </xf>
    <xf numFmtId="44" fontId="37" fillId="0" borderId="10" xfId="69" applyNumberFormat="1" applyFont="1" applyFill="1" applyBorder="1" applyAlignment="1">
      <alignment horizontal="right" vertical="center"/>
    </xf>
    <xf numFmtId="0" fontId="39" fillId="0" borderId="0" xfId="68" applyFont="1" applyAlignment="1">
      <alignment horizontal="center" vertical="center" wrapText="1"/>
    </xf>
    <xf numFmtId="0" fontId="39" fillId="20" borderId="1" xfId="68" applyFont="1" applyFill="1" applyBorder="1" applyAlignment="1">
      <alignment horizontal="center" vertical="center"/>
    </xf>
    <xf numFmtId="0" fontId="39" fillId="20" borderId="12" xfId="68" applyFont="1" applyFill="1" applyBorder="1" applyAlignment="1">
      <alignment horizontal="center" vertical="center"/>
    </xf>
    <xf numFmtId="0" fontId="39" fillId="0" borderId="39" xfId="68" applyFont="1" applyFill="1" applyBorder="1" applyAlignment="1">
      <alignment horizontal="center" vertical="center"/>
    </xf>
    <xf numFmtId="0" fontId="39" fillId="20" borderId="53" xfId="68" applyFont="1" applyFill="1" applyBorder="1" applyAlignment="1">
      <alignment horizontal="center" vertical="center"/>
    </xf>
    <xf numFmtId="0" fontId="39" fillId="20" borderId="55" xfId="68" applyFont="1" applyFill="1" applyBorder="1" applyAlignment="1">
      <alignment horizontal="center" vertical="center"/>
    </xf>
    <xf numFmtId="0" fontId="39" fillId="20" borderId="52" xfId="68" applyFont="1" applyFill="1" applyBorder="1" applyAlignment="1">
      <alignment horizontal="center" vertical="center"/>
    </xf>
    <xf numFmtId="0" fontId="39" fillId="0" borderId="48" xfId="68" applyFont="1" applyFill="1" applyBorder="1" applyAlignment="1">
      <alignment horizontal="center" vertical="center"/>
    </xf>
    <xf numFmtId="0" fontId="39" fillId="0" borderId="45" xfId="68" applyFont="1" applyFill="1" applyBorder="1" applyAlignment="1">
      <alignment horizontal="center" vertical="center"/>
    </xf>
    <xf numFmtId="0" fontId="39" fillId="21" borderId="1" xfId="68" applyFont="1" applyFill="1" applyBorder="1" applyAlignment="1">
      <alignment horizontal="center" vertical="center"/>
    </xf>
    <xf numFmtId="0" fontId="39" fillId="21" borderId="53" xfId="68" applyFont="1" applyFill="1" applyBorder="1" applyAlignment="1">
      <alignment horizontal="center" vertical="center"/>
    </xf>
    <xf numFmtId="0" fontId="37" fillId="0" borderId="45" xfId="68" applyFont="1" applyBorder="1" applyAlignment="1">
      <alignment horizontal="center" vertical="center"/>
    </xf>
    <xf numFmtId="0" fontId="38" fillId="20" borderId="0" xfId="68" applyFont="1" applyFill="1" applyAlignment="1">
      <alignment vertical="center" wrapText="1"/>
    </xf>
    <xf numFmtId="0" fontId="37" fillId="0" borderId="1" xfId="68" applyFont="1" applyBorder="1" applyAlignment="1">
      <alignment horizontal="right" vertical="center" wrapText="1"/>
    </xf>
    <xf numFmtId="164" fontId="37" fillId="0" borderId="1" xfId="69" applyNumberFormat="1" applyFont="1" applyBorder="1" applyAlignment="1">
      <alignment horizontal="right" vertical="center" wrapText="1"/>
    </xf>
    <xf numFmtId="0" fontId="37" fillId="0" borderId="10" xfId="69" applyNumberFormat="1" applyFont="1" applyBorder="1" applyAlignment="1">
      <alignment horizontal="right" vertical="center" wrapText="1"/>
    </xf>
    <xf numFmtId="44" fontId="37" fillId="0" borderId="10" xfId="69" applyNumberFormat="1" applyFont="1" applyBorder="1" applyAlignment="1">
      <alignment horizontal="right" vertical="center" wrapText="1"/>
    </xf>
    <xf numFmtId="0" fontId="39" fillId="0" borderId="53" xfId="68" applyFont="1" applyFill="1" applyBorder="1" applyAlignment="1">
      <alignment horizontal="center" vertical="center"/>
    </xf>
    <xf numFmtId="0" fontId="39" fillId="20" borderId="38" xfId="68" applyFont="1" applyFill="1" applyBorder="1" applyAlignment="1">
      <alignment horizontal="center" vertical="center"/>
    </xf>
    <xf numFmtId="0" fontId="39" fillId="0" borderId="13" xfId="68" applyFont="1" applyBorder="1" applyAlignment="1">
      <alignment vertical="center" wrapText="1"/>
    </xf>
    <xf numFmtId="0" fontId="38" fillId="22" borderId="1" xfId="68" applyFont="1" applyFill="1" applyBorder="1" applyAlignment="1">
      <alignment horizontal="left" vertical="center"/>
    </xf>
    <xf numFmtId="0" fontId="37" fillId="0" borderId="10" xfId="68" applyNumberFormat="1" applyFont="1" applyFill="1" applyBorder="1" applyAlignment="1">
      <alignment horizontal="right" vertical="center"/>
    </xf>
    <xf numFmtId="0" fontId="39" fillId="22" borderId="52" xfId="68" applyFont="1" applyFill="1" applyBorder="1" applyAlignment="1">
      <alignment horizontal="center" vertical="center"/>
    </xf>
    <xf numFmtId="0" fontId="39" fillId="22" borderId="1" xfId="68" applyFont="1" applyFill="1" applyBorder="1" applyAlignment="1">
      <alignment horizontal="center" vertical="center"/>
    </xf>
    <xf numFmtId="0" fontId="39" fillId="22" borderId="10" xfId="68" applyFont="1" applyFill="1" applyBorder="1" applyAlignment="1">
      <alignment horizontal="center" vertical="center"/>
    </xf>
    <xf numFmtId="0" fontId="39" fillId="0" borderId="39" xfId="68" applyFont="1" applyBorder="1" applyAlignment="1">
      <alignment horizontal="center" vertical="center" wrapText="1"/>
    </xf>
    <xf numFmtId="0" fontId="39" fillId="22" borderId="38" xfId="68" applyFont="1" applyFill="1" applyBorder="1" applyAlignment="1">
      <alignment horizontal="center" vertical="center"/>
    </xf>
    <xf numFmtId="0" fontId="39" fillId="22" borderId="53" xfId="68" applyFont="1" applyFill="1" applyBorder="1" applyAlignment="1">
      <alignment horizontal="center" vertical="center"/>
    </xf>
    <xf numFmtId="0" fontId="39" fillId="23" borderId="52" xfId="68" applyFont="1" applyFill="1" applyBorder="1" applyAlignment="1">
      <alignment horizontal="center" vertical="center"/>
    </xf>
    <xf numFmtId="0" fontId="39" fillId="0" borderId="0" xfId="68" applyFont="1" applyBorder="1" applyAlignment="1">
      <alignment vertical="center" wrapText="1"/>
    </xf>
    <xf numFmtId="0" fontId="38" fillId="22" borderId="1" xfId="68" applyFont="1" applyFill="1" applyBorder="1" applyAlignment="1">
      <alignment vertical="center"/>
    </xf>
    <xf numFmtId="0" fontId="39" fillId="22" borderId="48" xfId="68" applyFont="1" applyFill="1" applyBorder="1" applyAlignment="1">
      <alignment horizontal="center" vertical="center"/>
    </xf>
    <xf numFmtId="0" fontId="39" fillId="22" borderId="11" xfId="68" applyFont="1" applyFill="1" applyBorder="1" applyAlignment="1">
      <alignment horizontal="center" vertical="center"/>
    </xf>
    <xf numFmtId="0" fontId="39" fillId="0" borderId="10" xfId="68" applyFont="1" applyBorder="1" applyAlignment="1">
      <alignment horizontal="center" vertical="center" wrapText="1"/>
    </xf>
    <xf numFmtId="0" fontId="39" fillId="22" borderId="39" xfId="68" applyFont="1" applyFill="1" applyBorder="1" applyAlignment="1">
      <alignment horizontal="center" vertical="center"/>
    </xf>
    <xf numFmtId="0" fontId="39" fillId="0" borderId="1" xfId="68" applyFont="1" applyBorder="1" applyAlignment="1">
      <alignment vertical="center" wrapText="1"/>
    </xf>
    <xf numFmtId="0" fontId="39" fillId="23" borderId="63" xfId="68" applyFont="1" applyFill="1" applyBorder="1" applyAlignment="1">
      <alignment horizontal="center" vertical="center"/>
    </xf>
    <xf numFmtId="0" fontId="39" fillId="0" borderId="14" xfId="68" applyFont="1" applyBorder="1" applyAlignment="1">
      <alignment vertical="center" wrapText="1"/>
    </xf>
    <xf numFmtId="0" fontId="38" fillId="24" borderId="1" xfId="68" applyFont="1" applyFill="1" applyBorder="1" applyAlignment="1">
      <alignment vertical="center" wrapText="1"/>
    </xf>
    <xf numFmtId="0" fontId="39" fillId="24" borderId="1" xfId="68" applyFont="1" applyFill="1" applyBorder="1" applyAlignment="1">
      <alignment horizontal="center" vertical="center"/>
    </xf>
    <xf numFmtId="0" fontId="39" fillId="24" borderId="12" xfId="68" applyFont="1" applyFill="1" applyBorder="1" applyAlignment="1">
      <alignment horizontal="center" vertical="center"/>
    </xf>
    <xf numFmtId="0" fontId="39" fillId="24" borderId="52" xfId="68" applyFont="1" applyFill="1" applyBorder="1" applyAlignment="1">
      <alignment horizontal="center" vertical="center"/>
    </xf>
    <xf numFmtId="0" fontId="39" fillId="24" borderId="53" xfId="68" applyFont="1" applyFill="1" applyBorder="1" applyAlignment="1">
      <alignment horizontal="center" vertical="center"/>
    </xf>
    <xf numFmtId="0" fontId="39" fillId="0" borderId="14" xfId="68" applyFont="1" applyBorder="1" applyAlignment="1">
      <alignment horizontal="center" vertical="center" wrapText="1"/>
    </xf>
    <xf numFmtId="0" fontId="39" fillId="24" borderId="55" xfId="68" applyFont="1" applyFill="1" applyBorder="1" applyAlignment="1">
      <alignment horizontal="center" vertical="center"/>
    </xf>
    <xf numFmtId="0" fontId="39" fillId="25" borderId="55" xfId="68" applyFont="1" applyFill="1" applyBorder="1" applyAlignment="1">
      <alignment horizontal="center" vertical="center"/>
    </xf>
    <xf numFmtId="0" fontId="39" fillId="0" borderId="20" xfId="68" applyFont="1" applyBorder="1" applyAlignment="1">
      <alignment vertical="center" wrapText="1"/>
    </xf>
    <xf numFmtId="0" fontId="38" fillId="24" borderId="12" xfId="68" applyFont="1" applyFill="1" applyBorder="1" applyAlignment="1">
      <alignment horizontal="left" vertical="center"/>
    </xf>
    <xf numFmtId="0" fontId="37" fillId="0" borderId="12" xfId="68" applyFont="1" applyFill="1" applyBorder="1" applyAlignment="1">
      <alignment horizontal="right" vertical="center"/>
    </xf>
    <xf numFmtId="44" fontId="37" fillId="0" borderId="1" xfId="69" applyNumberFormat="1" applyFont="1" applyFill="1" applyBorder="1" applyAlignment="1">
      <alignment horizontal="right" vertical="center"/>
    </xf>
    <xf numFmtId="44" fontId="37" fillId="0" borderId="40" xfId="69" applyNumberFormat="1" applyFont="1" applyFill="1" applyBorder="1" applyAlignment="1">
      <alignment horizontal="right" vertical="center"/>
    </xf>
    <xf numFmtId="0" fontId="39" fillId="0" borderId="1" xfId="68" applyFont="1" applyFill="1" applyBorder="1" applyAlignment="1">
      <alignment horizontal="center" vertical="center" wrapText="1"/>
    </xf>
    <xf numFmtId="0" fontId="39" fillId="0" borderId="26" xfId="68" applyFont="1" applyBorder="1" applyAlignment="1">
      <alignment horizontal="center" vertical="center"/>
    </xf>
    <xf numFmtId="0" fontId="39" fillId="0" borderId="16" xfId="68" applyFont="1" applyBorder="1" applyAlignment="1">
      <alignment vertical="center" wrapText="1"/>
    </xf>
    <xf numFmtId="0" fontId="39" fillId="0" borderId="25" xfId="68" applyFont="1" applyBorder="1" applyAlignment="1">
      <alignment vertical="center" wrapText="1"/>
    </xf>
    <xf numFmtId="0" fontId="39" fillId="0" borderId="24" xfId="68" applyFont="1" applyBorder="1" applyAlignment="1">
      <alignment horizontal="center" vertical="center"/>
    </xf>
    <xf numFmtId="0" fontId="38" fillId="0" borderId="10" xfId="68" applyFont="1" applyFill="1" applyBorder="1" applyAlignment="1">
      <alignment horizontal="left" vertical="center"/>
    </xf>
    <xf numFmtId="0" fontId="38" fillId="0" borderId="38" xfId="68" applyFont="1" applyFill="1" applyBorder="1" applyAlignment="1">
      <alignment horizontal="center" vertical="center"/>
    </xf>
    <xf numFmtId="0" fontId="38" fillId="0" borderId="1" xfId="68" applyFont="1" applyFill="1" applyBorder="1" applyAlignment="1">
      <alignment horizontal="center" vertical="center"/>
    </xf>
    <xf numFmtId="164" fontId="37" fillId="0" borderId="1" xfId="69" applyNumberFormat="1" applyFont="1" applyBorder="1" applyAlignment="1">
      <alignment vertical="center" wrapText="1"/>
    </xf>
    <xf numFmtId="164" fontId="38" fillId="0" borderId="1" xfId="69" applyNumberFormat="1" applyFont="1" applyBorder="1" applyAlignment="1">
      <alignment horizontal="right" vertical="center" wrapText="1"/>
    </xf>
    <xf numFmtId="0" fontId="38" fillId="0" borderId="7" xfId="68" applyFont="1" applyBorder="1" applyAlignment="1">
      <alignment horizontal="center" vertical="center"/>
    </xf>
    <xf numFmtId="0" fontId="38" fillId="0" borderId="8" xfId="68" applyFont="1" applyFill="1" applyBorder="1" applyAlignment="1">
      <alignment horizontal="center" vertical="center"/>
    </xf>
    <xf numFmtId="0" fontId="38" fillId="0" borderId="16" xfId="68" applyFont="1" applyFill="1" applyBorder="1" applyAlignment="1">
      <alignment horizontal="center" vertical="center"/>
    </xf>
    <xf numFmtId="0" fontId="38" fillId="0" borderId="17" xfId="68" applyFont="1" applyFill="1" applyBorder="1" applyAlignment="1">
      <alignment horizontal="center" vertical="center"/>
    </xf>
    <xf numFmtId="0" fontId="38" fillId="19" borderId="20" xfId="68" applyFont="1" applyFill="1" applyBorder="1" applyAlignment="1">
      <alignment vertical="center" wrapText="1"/>
    </xf>
    <xf numFmtId="164" fontId="38" fillId="19" borderId="20" xfId="69" applyNumberFormat="1" applyFont="1" applyFill="1" applyBorder="1" applyAlignment="1">
      <alignment vertical="center" wrapText="1"/>
    </xf>
    <xf numFmtId="164" fontId="38" fillId="19" borderId="41" xfId="69" applyNumberFormat="1" applyFont="1" applyFill="1" applyBorder="1" applyAlignment="1">
      <alignment vertical="center" wrapText="1"/>
    </xf>
    <xf numFmtId="164" fontId="38" fillId="19" borderId="41" xfId="69" applyNumberFormat="1" applyFont="1" applyFill="1" applyBorder="1" applyAlignment="1">
      <alignment horizontal="left" vertical="center" wrapText="1"/>
    </xf>
    <xf numFmtId="0" fontId="41" fillId="0" borderId="47" xfId="68" applyFont="1" applyBorder="1" applyAlignment="1">
      <alignment horizontal="center" vertical="center"/>
    </xf>
    <xf numFmtId="0" fontId="41" fillId="0" borderId="11" xfId="68" applyFont="1" applyBorder="1" applyAlignment="1">
      <alignment horizontal="center" vertical="center"/>
    </xf>
    <xf numFmtId="0" fontId="41" fillId="0" borderId="48" xfId="68" applyFont="1" applyBorder="1" applyAlignment="1">
      <alignment horizontal="center" vertical="center"/>
    </xf>
    <xf numFmtId="0" fontId="41" fillId="0" borderId="12" xfId="68" applyFont="1" applyBorder="1" applyAlignment="1">
      <alignment horizontal="center" vertical="center"/>
    </xf>
    <xf numFmtId="0" fontId="41" fillId="0" borderId="40" xfId="68" applyFont="1" applyBorder="1" applyAlignment="1">
      <alignment horizontal="center" vertical="center"/>
    </xf>
    <xf numFmtId="0" fontId="41" fillId="0" borderId="42" xfId="68" applyFont="1" applyBorder="1" applyAlignment="1">
      <alignment horizontal="center" vertical="center"/>
    </xf>
    <xf numFmtId="0" fontId="41" fillId="0" borderId="80" xfId="68" applyFont="1" applyBorder="1" applyAlignment="1">
      <alignment horizontal="center" vertical="center"/>
    </xf>
    <xf numFmtId="0" fontId="41" fillId="0" borderId="73" xfId="68" applyFont="1" applyBorder="1" applyAlignment="1">
      <alignment horizontal="center" vertical="center"/>
    </xf>
    <xf numFmtId="0" fontId="41" fillId="0" borderId="43" xfId="68" applyFont="1" applyBorder="1" applyAlignment="1">
      <alignment horizontal="center" vertical="center"/>
    </xf>
    <xf numFmtId="0" fontId="41" fillId="0" borderId="45" xfId="68" applyFont="1" applyBorder="1" applyAlignment="1">
      <alignment horizontal="center" vertical="center"/>
    </xf>
    <xf numFmtId="0" fontId="38" fillId="26" borderId="1" xfId="70" applyFont="1" applyFill="1" applyBorder="1" applyAlignment="1">
      <alignment vertical="center" wrapText="1"/>
    </xf>
    <xf numFmtId="0" fontId="37" fillId="0" borderId="0" xfId="68" applyFont="1" applyAlignment="1">
      <alignment horizontal="right" vertical="center" wrapText="1"/>
    </xf>
    <xf numFmtId="3" fontId="37" fillId="0" borderId="1" xfId="69" applyNumberFormat="1" applyFont="1" applyBorder="1" applyAlignment="1">
      <alignment horizontal="right" vertical="center" wrapText="1"/>
    </xf>
    <xf numFmtId="0" fontId="39" fillId="27" borderId="1" xfId="68" applyFont="1" applyFill="1" applyBorder="1" applyAlignment="1">
      <alignment horizontal="center" vertical="center" wrapText="1"/>
    </xf>
    <xf numFmtId="0" fontId="39" fillId="26" borderId="1" xfId="70" applyFont="1" applyFill="1" applyBorder="1" applyAlignment="1">
      <alignment horizontal="center" vertical="center" wrapText="1"/>
    </xf>
    <xf numFmtId="0" fontId="38" fillId="28" borderId="1" xfId="70" applyFont="1" applyFill="1" applyBorder="1" applyAlignment="1">
      <alignment vertical="center" wrapText="1"/>
    </xf>
    <xf numFmtId="0" fontId="39" fillId="29" borderId="1" xfId="68" applyFont="1" applyFill="1" applyBorder="1" applyAlignment="1">
      <alignment horizontal="center" vertical="center" wrapText="1"/>
    </xf>
    <xf numFmtId="0" fontId="39" fillId="29" borderId="1" xfId="70" applyFont="1" applyFill="1" applyBorder="1" applyAlignment="1">
      <alignment horizontal="center" vertical="center" wrapText="1"/>
    </xf>
    <xf numFmtId="0" fontId="42" fillId="0" borderId="39" xfId="68" applyFont="1" applyFill="1" applyBorder="1" applyAlignment="1">
      <alignment vertical="center" wrapText="1"/>
    </xf>
    <xf numFmtId="0" fontId="43" fillId="0" borderId="47" xfId="70" applyFont="1" applyFill="1" applyBorder="1" applyAlignment="1">
      <alignment vertical="center" wrapText="1"/>
    </xf>
    <xf numFmtId="0" fontId="42" fillId="0" borderId="48" xfId="68" applyFont="1" applyFill="1" applyBorder="1" applyAlignment="1">
      <alignment vertical="center" wrapText="1"/>
    </xf>
    <xf numFmtId="0" fontId="38" fillId="30" borderId="1" xfId="70" applyFont="1" applyFill="1" applyBorder="1" applyAlignment="1">
      <alignment vertical="center" wrapText="1"/>
    </xf>
    <xf numFmtId="0" fontId="37" fillId="0" borderId="1" xfId="69" applyNumberFormat="1" applyFont="1" applyBorder="1" applyAlignment="1">
      <alignment horizontal="right" vertical="center" wrapText="1"/>
    </xf>
    <xf numFmtId="0" fontId="39" fillId="31" borderId="1" xfId="68" applyFont="1" applyFill="1" applyBorder="1" applyAlignment="1">
      <alignment horizontal="center" vertical="center" wrapText="1"/>
    </xf>
    <xf numFmtId="0" fontId="39" fillId="31" borderId="1" xfId="0" applyFont="1" applyFill="1" applyBorder="1" applyAlignment="1">
      <alignment horizontal="center" vertical="center" wrapText="1"/>
    </xf>
    <xf numFmtId="0" fontId="38" fillId="32" borderId="12" xfId="70" applyFont="1" applyFill="1" applyBorder="1" applyAlignment="1">
      <alignment vertical="center" wrapText="1"/>
    </xf>
    <xf numFmtId="0" fontId="37" fillId="0" borderId="12" xfId="68" applyFont="1" applyBorder="1" applyAlignment="1">
      <alignment horizontal="right" vertical="center" wrapText="1"/>
    </xf>
    <xf numFmtId="0" fontId="37" fillId="0" borderId="12" xfId="69" applyNumberFormat="1" applyFont="1" applyBorder="1" applyAlignment="1">
      <alignment horizontal="right" vertical="center" wrapText="1"/>
    </xf>
    <xf numFmtId="0" fontId="37" fillId="0" borderId="40" xfId="69" applyNumberFormat="1" applyFont="1" applyBorder="1" applyAlignment="1">
      <alignment horizontal="right" vertical="center" wrapText="1"/>
    </xf>
    <xf numFmtId="44" fontId="37" fillId="0" borderId="40" xfId="69" applyNumberFormat="1" applyFont="1" applyBorder="1" applyAlignment="1">
      <alignment horizontal="right" vertical="center" wrapText="1"/>
    </xf>
    <xf numFmtId="0" fontId="39" fillId="33" borderId="12" xfId="68" applyFont="1" applyFill="1" applyBorder="1" applyAlignment="1">
      <alignment horizontal="center" vertical="center" wrapText="1"/>
    </xf>
    <xf numFmtId="0" fontId="39" fillId="33" borderId="12" xfId="70" applyFont="1" applyFill="1" applyBorder="1" applyAlignment="1">
      <alignment horizontal="center" vertical="center" wrapText="1"/>
    </xf>
    <xf numFmtId="0" fontId="39" fillId="33" borderId="34" xfId="68" applyFont="1" applyFill="1" applyBorder="1" applyAlignment="1">
      <alignment horizontal="center" vertical="center" wrapText="1"/>
    </xf>
    <xf numFmtId="0" fontId="38" fillId="0" borderId="1" xfId="70" applyFont="1" applyFill="1" applyBorder="1" applyAlignment="1">
      <alignment horizontal="right" vertical="center" wrapText="1"/>
    </xf>
    <xf numFmtId="0" fontId="37" fillId="0" borderId="8" xfId="68" applyFont="1" applyFill="1" applyBorder="1" applyAlignment="1">
      <alignment horizontal="center" vertical="center"/>
    </xf>
    <xf numFmtId="0" fontId="39" fillId="0" borderId="43" xfId="68" applyFont="1" applyBorder="1" applyAlignment="1">
      <alignment horizontal="center" vertical="center"/>
    </xf>
    <xf numFmtId="0" fontId="39" fillId="0" borderId="73" xfId="68" applyFont="1" applyBorder="1" applyAlignment="1">
      <alignment horizontal="center" vertical="center"/>
    </xf>
    <xf numFmtId="0" fontId="38" fillId="34" borderId="1" xfId="68" applyFont="1" applyFill="1" applyBorder="1" applyAlignment="1">
      <alignment vertical="center" wrapText="1"/>
    </xf>
    <xf numFmtId="0" fontId="37" fillId="0" borderId="1" xfId="68" applyFont="1" applyBorder="1" applyAlignment="1">
      <alignment vertical="center" wrapText="1"/>
    </xf>
    <xf numFmtId="44" fontId="37" fillId="0" borderId="10" xfId="69" applyNumberFormat="1" applyFont="1" applyBorder="1" applyAlignment="1">
      <alignment vertical="center" wrapText="1"/>
    </xf>
    <xf numFmtId="0" fontId="39" fillId="34" borderId="1" xfId="68" applyFont="1" applyFill="1" applyBorder="1" applyAlignment="1">
      <alignment horizontal="center" vertical="center" wrapText="1"/>
    </xf>
    <xf numFmtId="0" fontId="39" fillId="35" borderId="1" xfId="70" applyFont="1" applyFill="1" applyBorder="1" applyAlignment="1">
      <alignment horizontal="center" vertical="center" wrapText="1"/>
    </xf>
    <xf numFmtId="0" fontId="39" fillId="0" borderId="11" xfId="68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" xfId="70" applyFont="1" applyFill="1" applyBorder="1" applyAlignment="1">
      <alignment horizontal="center" vertical="center" wrapText="1"/>
    </xf>
    <xf numFmtId="0" fontId="38" fillId="36" borderId="1" xfId="70" applyFont="1" applyFill="1" applyBorder="1" applyAlignment="1">
      <alignment vertical="center" wrapText="1"/>
    </xf>
    <xf numFmtId="0" fontId="39" fillId="37" borderId="1" xfId="68" applyFont="1" applyFill="1" applyBorder="1" applyAlignment="1">
      <alignment horizontal="center" vertical="center" wrapText="1"/>
    </xf>
    <xf numFmtId="0" fontId="38" fillId="38" borderId="1" xfId="70" applyFont="1" applyFill="1" applyBorder="1" applyAlignment="1">
      <alignment vertical="center" wrapText="1"/>
    </xf>
    <xf numFmtId="0" fontId="39" fillId="39" borderId="1" xfId="68" applyFont="1" applyFill="1" applyBorder="1" applyAlignment="1">
      <alignment horizontal="center" vertical="center" wrapText="1"/>
    </xf>
    <xf numFmtId="0" fontId="38" fillId="0" borderId="15" xfId="68" applyFont="1" applyFill="1" applyBorder="1" applyAlignment="1">
      <alignment vertical="center"/>
    </xf>
    <xf numFmtId="0" fontId="38" fillId="0" borderId="16" xfId="68" applyFont="1" applyFill="1" applyBorder="1" applyAlignment="1">
      <alignment vertical="center"/>
    </xf>
    <xf numFmtId="0" fontId="38" fillId="40" borderId="1" xfId="70" applyFont="1" applyFill="1" applyBorder="1" applyAlignment="1">
      <alignment vertical="center" wrapText="1"/>
    </xf>
    <xf numFmtId="0" fontId="37" fillId="0" borderId="1" xfId="69" applyNumberFormat="1" applyFont="1" applyBorder="1" applyAlignment="1">
      <alignment vertical="center" wrapText="1"/>
    </xf>
    <xf numFmtId="0" fontId="37" fillId="0" borderId="10" xfId="69" applyNumberFormat="1" applyFont="1" applyBorder="1" applyAlignment="1">
      <alignment vertical="center" wrapText="1"/>
    </xf>
    <xf numFmtId="0" fontId="39" fillId="41" borderId="1" xfId="68" applyFont="1" applyFill="1" applyBorder="1" applyAlignment="1">
      <alignment horizontal="center" vertical="center" wrapText="1"/>
    </xf>
    <xf numFmtId="0" fontId="38" fillId="40" borderId="1" xfId="68" applyFont="1" applyFill="1" applyBorder="1" applyAlignment="1">
      <alignment horizontal="left" vertical="center"/>
    </xf>
    <xf numFmtId="44" fontId="37" fillId="0" borderId="10" xfId="68" applyNumberFormat="1" applyFont="1" applyFill="1" applyBorder="1" applyAlignment="1">
      <alignment horizontal="left" vertical="center"/>
    </xf>
    <xf numFmtId="0" fontId="38" fillId="40" borderId="1" xfId="68" applyFont="1" applyFill="1" applyBorder="1" applyAlignment="1">
      <alignment vertical="center" wrapText="1"/>
    </xf>
    <xf numFmtId="0" fontId="38" fillId="42" borderId="1" xfId="70" applyFont="1" applyFill="1" applyBorder="1" applyAlignment="1">
      <alignment vertical="center" wrapText="1"/>
    </xf>
    <xf numFmtId="0" fontId="39" fillId="43" borderId="1" xfId="68" applyFont="1" applyFill="1" applyBorder="1" applyAlignment="1">
      <alignment horizontal="center" vertical="center" wrapText="1"/>
    </xf>
    <xf numFmtId="0" fontId="37" fillId="42" borderId="1" xfId="68" applyFont="1" applyFill="1" applyBorder="1" applyAlignment="1">
      <alignment vertical="center" wrapText="1"/>
    </xf>
    <xf numFmtId="0" fontId="38" fillId="42" borderId="1" xfId="68" applyFont="1" applyFill="1" applyBorder="1" applyAlignment="1">
      <alignment horizontal="left" vertical="center"/>
    </xf>
    <xf numFmtId="0" fontId="38" fillId="44" borderId="1" xfId="68" applyFont="1" applyFill="1" applyBorder="1" applyAlignment="1">
      <alignment horizontal="left" vertical="center"/>
    </xf>
    <xf numFmtId="0" fontId="39" fillId="45" borderId="1" xfId="68" applyFont="1" applyFill="1" applyBorder="1" applyAlignment="1">
      <alignment horizontal="center" vertical="center"/>
    </xf>
    <xf numFmtId="0" fontId="41" fillId="0" borderId="0" xfId="68" applyFont="1" applyAlignment="1">
      <alignment horizontal="center" vertical="center" wrapText="1"/>
    </xf>
    <xf numFmtId="0" fontId="38" fillId="46" borderId="1" xfId="68" applyFont="1" applyFill="1" applyBorder="1" applyAlignment="1">
      <alignment horizontal="left" vertical="center"/>
    </xf>
    <xf numFmtId="0" fontId="39" fillId="47" borderId="1" xfId="68" applyFont="1" applyFill="1" applyBorder="1" applyAlignment="1">
      <alignment horizontal="center" vertical="center"/>
    </xf>
    <xf numFmtId="0" fontId="41" fillId="0" borderId="39" xfId="68" applyFont="1" applyBorder="1" applyAlignment="1">
      <alignment horizontal="center" vertical="center"/>
    </xf>
    <xf numFmtId="0" fontId="38" fillId="48" borderId="1" xfId="68" applyFont="1" applyFill="1" applyBorder="1" applyAlignment="1">
      <alignment horizontal="left" vertical="center"/>
    </xf>
    <xf numFmtId="0" fontId="39" fillId="48" borderId="1" xfId="68" applyFont="1" applyFill="1" applyBorder="1" applyAlignment="1">
      <alignment horizontal="center" vertical="center"/>
    </xf>
    <xf numFmtId="0" fontId="39" fillId="49" borderId="1" xfId="68" applyFont="1" applyFill="1" applyBorder="1" applyAlignment="1">
      <alignment horizontal="center" vertical="center"/>
    </xf>
    <xf numFmtId="0" fontId="38" fillId="48" borderId="12" xfId="68" applyFont="1" applyFill="1" applyBorder="1" applyAlignment="1">
      <alignment horizontal="left" vertical="center"/>
    </xf>
    <xf numFmtId="0" fontId="37" fillId="0" borderId="12" xfId="69" applyNumberFormat="1" applyFont="1" applyBorder="1" applyAlignment="1">
      <alignment vertical="center" wrapText="1"/>
    </xf>
    <xf numFmtId="0" fontId="37" fillId="0" borderId="40" xfId="69" applyNumberFormat="1" applyFont="1" applyBorder="1" applyAlignment="1">
      <alignment vertical="center" wrapText="1"/>
    </xf>
    <xf numFmtId="44" fontId="37" fillId="0" borderId="40" xfId="68" applyNumberFormat="1" applyFont="1" applyFill="1" applyBorder="1" applyAlignment="1">
      <alignment horizontal="left" vertical="center"/>
    </xf>
    <xf numFmtId="0" fontId="38" fillId="0" borderId="1" xfId="68" applyFont="1" applyBorder="1" applyAlignment="1">
      <alignment horizontal="right" vertical="center" wrapText="1"/>
    </xf>
    <xf numFmtId="0" fontId="39" fillId="19" borderId="20" xfId="70" applyFont="1" applyFill="1" applyBorder="1" applyAlignment="1">
      <alignment vertical="center" wrapText="1"/>
    </xf>
    <xf numFmtId="164" fontId="44" fillId="19" borderId="20" xfId="69" applyNumberFormat="1" applyFont="1" applyFill="1" applyBorder="1" applyAlignment="1">
      <alignment vertical="center" wrapText="1"/>
    </xf>
    <xf numFmtId="164" fontId="44" fillId="19" borderId="41" xfId="69" applyNumberFormat="1" applyFont="1" applyFill="1" applyBorder="1" applyAlignment="1">
      <alignment vertical="center" wrapText="1"/>
    </xf>
    <xf numFmtId="0" fontId="45" fillId="0" borderId="39" xfId="68" applyFont="1" applyFill="1" applyBorder="1" applyAlignment="1">
      <alignment horizontal="left"/>
    </xf>
    <xf numFmtId="0" fontId="46" fillId="0" borderId="0" xfId="68" applyFont="1" applyFill="1" applyBorder="1" applyAlignment="1">
      <alignment horizontal="center"/>
    </xf>
    <xf numFmtId="164" fontId="46" fillId="0" borderId="0" xfId="69" applyNumberFormat="1" applyFont="1" applyFill="1" applyBorder="1" applyAlignment="1">
      <alignment horizontal="center"/>
    </xf>
    <xf numFmtId="165" fontId="46" fillId="0" borderId="45" xfId="69" applyFont="1" applyFill="1" applyBorder="1" applyAlignment="1">
      <alignment horizontal="center"/>
    </xf>
    <xf numFmtId="0" fontId="37" fillId="0" borderId="11" xfId="68" applyFont="1" applyBorder="1" applyAlignment="1">
      <alignment horizontal="center" vertical="center"/>
    </xf>
    <xf numFmtId="44" fontId="38" fillId="0" borderId="1" xfId="70" applyNumberFormat="1" applyFont="1" applyFill="1" applyBorder="1" applyAlignment="1">
      <alignment horizontal="right" vertical="center" wrapText="1"/>
    </xf>
    <xf numFmtId="44" fontId="37" fillId="0" borderId="10" xfId="1" applyFont="1" applyBorder="1" applyAlignment="1">
      <alignment horizontal="right" vertical="center" wrapText="1"/>
    </xf>
    <xf numFmtId="44" fontId="38" fillId="0" borderId="10" xfId="68" applyNumberFormat="1" applyFont="1" applyFill="1" applyBorder="1" applyAlignment="1">
      <alignment horizontal="right" vertical="center"/>
    </xf>
    <xf numFmtId="0" fontId="39" fillId="24" borderId="72" xfId="68" applyFont="1" applyFill="1" applyBorder="1" applyAlignment="1">
      <alignment horizontal="center" vertical="center"/>
    </xf>
    <xf numFmtId="0" fontId="39" fillId="0" borderId="13" xfId="68" applyFont="1" applyBorder="1" applyAlignment="1">
      <alignment horizontal="center" vertical="center" wrapText="1"/>
    </xf>
    <xf numFmtId="0" fontId="39" fillId="0" borderId="0" xfId="68" applyFont="1" applyBorder="1" applyAlignment="1">
      <alignment horizontal="center" vertical="center" wrapText="1"/>
    </xf>
    <xf numFmtId="0" fontId="39" fillId="0" borderId="0" xfId="68" applyFont="1" applyFill="1" applyBorder="1" applyAlignment="1">
      <alignment horizontal="center" vertical="center"/>
    </xf>
    <xf numFmtId="0" fontId="39" fillId="23" borderId="38" xfId="68" applyFont="1" applyFill="1" applyBorder="1" applyAlignment="1">
      <alignment horizontal="center" vertical="center"/>
    </xf>
    <xf numFmtId="0" fontId="39" fillId="24" borderId="38" xfId="68" applyFont="1" applyFill="1" applyBorder="1" applyAlignment="1">
      <alignment horizontal="center" vertical="center"/>
    </xf>
    <xf numFmtId="0" fontId="39" fillId="0" borderId="0" xfId="68" applyFont="1" applyBorder="1" applyAlignment="1">
      <alignment horizontal="center" vertical="center"/>
    </xf>
    <xf numFmtId="0" fontId="38" fillId="0" borderId="11" xfId="68" applyFont="1" applyFill="1" applyBorder="1" applyAlignment="1">
      <alignment horizontal="center" vertical="center"/>
    </xf>
    <xf numFmtId="0" fontId="38" fillId="0" borderId="45" xfId="68" applyFont="1" applyBorder="1" applyAlignment="1">
      <alignment horizontal="center" vertical="center"/>
    </xf>
    <xf numFmtId="0" fontId="38" fillId="0" borderId="11" xfId="68" applyFont="1" applyBorder="1" applyAlignment="1">
      <alignment horizontal="center" vertical="center"/>
    </xf>
    <xf numFmtId="0" fontId="38" fillId="0" borderId="48" xfId="68" applyFont="1" applyBorder="1" applyAlignment="1">
      <alignment horizontal="center" vertical="center"/>
    </xf>
    <xf numFmtId="0" fontId="38" fillId="20" borderId="1" xfId="68" applyFont="1" applyFill="1" applyBorder="1" applyAlignment="1">
      <alignment horizontal="center" vertical="center"/>
    </xf>
    <xf numFmtId="0" fontId="38" fillId="22" borderId="1" xfId="68" applyFont="1" applyFill="1" applyBorder="1" applyAlignment="1">
      <alignment horizontal="center" vertical="center"/>
    </xf>
    <xf numFmtId="0" fontId="38" fillId="22" borderId="52" xfId="68" applyFont="1" applyFill="1" applyBorder="1" applyAlignment="1">
      <alignment horizontal="center" vertical="center"/>
    </xf>
    <xf numFmtId="0" fontId="39" fillId="22" borderId="14" xfId="68" applyFont="1" applyFill="1" applyBorder="1" applyAlignment="1">
      <alignment horizontal="center" vertical="center"/>
    </xf>
    <xf numFmtId="0" fontId="38" fillId="0" borderId="13" xfId="68" applyFont="1" applyBorder="1" applyAlignment="1">
      <alignment horizontal="center" vertical="center"/>
    </xf>
    <xf numFmtId="0" fontId="38" fillId="0" borderId="0" xfId="68" applyFont="1" applyBorder="1" applyAlignment="1">
      <alignment horizontal="center" vertical="center" wrapText="1"/>
    </xf>
    <xf numFmtId="0" fontId="38" fillId="20" borderId="52" xfId="68" applyFont="1" applyFill="1" applyBorder="1" applyAlignment="1">
      <alignment horizontal="center" vertical="center"/>
    </xf>
    <xf numFmtId="0" fontId="38" fillId="0" borderId="13" xfId="68" applyFont="1" applyBorder="1" applyAlignment="1">
      <alignment horizontal="center" vertical="center" wrapText="1"/>
    </xf>
    <xf numFmtId="0" fontId="39" fillId="24" borderId="87" xfId="68" applyFont="1" applyFill="1" applyBorder="1" applyAlignment="1">
      <alignment horizontal="center" vertical="center"/>
    </xf>
    <xf numFmtId="0" fontId="39" fillId="24" borderId="88" xfId="68" applyFont="1" applyFill="1" applyBorder="1" applyAlignment="1">
      <alignment horizontal="center" vertical="center"/>
    </xf>
    <xf numFmtId="0" fontId="39" fillId="25" borderId="81" xfId="68" applyFont="1" applyFill="1" applyBorder="1" applyAlignment="1">
      <alignment horizontal="center" vertical="center"/>
    </xf>
    <xf numFmtId="0" fontId="39" fillId="0" borderId="64" xfId="68" applyFont="1" applyBorder="1" applyAlignment="1">
      <alignment vertical="center" wrapText="1"/>
    </xf>
    <xf numFmtId="0" fontId="37" fillId="0" borderId="7" xfId="68" applyFont="1" applyFill="1" applyBorder="1" applyAlignment="1">
      <alignment horizontal="center" vertical="center"/>
    </xf>
    <xf numFmtId="0" fontId="37" fillId="0" borderId="9" xfId="68" applyFont="1" applyFill="1" applyBorder="1" applyAlignment="1">
      <alignment horizontal="center" vertical="center"/>
    </xf>
    <xf numFmtId="44" fontId="38" fillId="0" borderId="10" xfId="1" applyFont="1" applyFill="1" applyBorder="1" applyAlignment="1">
      <alignment vertical="center" wrapText="1"/>
    </xf>
    <xf numFmtId="0" fontId="39" fillId="34" borderId="38" xfId="68" applyFont="1" applyFill="1" applyBorder="1" applyAlignment="1">
      <alignment horizontal="center" vertical="center" wrapText="1"/>
    </xf>
    <xf numFmtId="0" fontId="39" fillId="0" borderId="38" xfId="68" applyFont="1" applyFill="1" applyBorder="1" applyAlignment="1">
      <alignment horizontal="center" vertical="center" wrapText="1"/>
    </xf>
    <xf numFmtId="0" fontId="39" fillId="37" borderId="38" xfId="68" applyFont="1" applyFill="1" applyBorder="1" applyAlignment="1">
      <alignment horizontal="center" vertical="center" wrapText="1"/>
    </xf>
    <xf numFmtId="0" fontId="39" fillId="39" borderId="38" xfId="68" applyFont="1" applyFill="1" applyBorder="1" applyAlignment="1">
      <alignment horizontal="center" vertical="center" wrapText="1"/>
    </xf>
    <xf numFmtId="0" fontId="39" fillId="0" borderId="42" xfId="68" applyFont="1" applyBorder="1" applyAlignment="1">
      <alignment horizontal="center" vertical="center"/>
    </xf>
    <xf numFmtId="0" fontId="39" fillId="0" borderId="106" xfId="68" applyFont="1" applyBorder="1" applyAlignment="1">
      <alignment horizontal="center" vertical="center"/>
    </xf>
    <xf numFmtId="0" fontId="39" fillId="0" borderId="48" xfId="68" applyFont="1" applyBorder="1" applyAlignment="1">
      <alignment horizontal="center" vertical="center" wrapText="1"/>
    </xf>
    <xf numFmtId="0" fontId="39" fillId="0" borderId="80" xfId="68" applyFont="1" applyBorder="1" applyAlignment="1">
      <alignment horizontal="center" vertical="center"/>
    </xf>
    <xf numFmtId="0" fontId="39" fillId="0" borderId="25" xfId="68" applyFont="1" applyBorder="1" applyAlignment="1">
      <alignment horizontal="center" vertical="center"/>
    </xf>
    <xf numFmtId="0" fontId="39" fillId="0" borderId="82" xfId="68" applyFont="1" applyBorder="1" applyAlignment="1">
      <alignment horizontal="center" vertical="center" wrapText="1"/>
    </xf>
    <xf numFmtId="0" fontId="39" fillId="0" borderId="26" xfId="68" applyFont="1" applyBorder="1" applyAlignment="1">
      <alignment horizontal="center" vertical="center" wrapText="1"/>
    </xf>
    <xf numFmtId="0" fontId="39" fillId="0" borderId="62" xfId="68" applyFont="1" applyFill="1" applyBorder="1" applyAlignment="1">
      <alignment horizontal="center" vertical="center" wrapText="1"/>
    </xf>
    <xf numFmtId="0" fontId="39" fillId="0" borderId="34" xfId="68" applyFont="1" applyFill="1" applyBorder="1" applyAlignment="1">
      <alignment horizontal="center" vertical="center" wrapText="1"/>
    </xf>
    <xf numFmtId="0" fontId="39" fillId="0" borderId="16" xfId="68" applyFont="1" applyBorder="1" applyAlignment="1">
      <alignment horizontal="center" vertical="center" wrapText="1"/>
    </xf>
    <xf numFmtId="0" fontId="39" fillId="0" borderId="25" xfId="68" applyFont="1" applyBorder="1" applyAlignment="1">
      <alignment horizontal="center" vertical="center" wrapText="1"/>
    </xf>
    <xf numFmtId="0" fontId="39" fillId="0" borderId="17" xfId="68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83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39" borderId="34" xfId="68" applyFont="1" applyFill="1" applyBorder="1" applyAlignment="1">
      <alignment horizontal="center" vertical="center" wrapText="1"/>
    </xf>
    <xf numFmtId="0" fontId="39" fillId="0" borderId="83" xfId="68" applyFont="1" applyBorder="1" applyAlignment="1">
      <alignment horizontal="center" vertical="center"/>
    </xf>
    <xf numFmtId="0" fontId="39" fillId="34" borderId="52" xfId="68" applyFont="1" applyFill="1" applyBorder="1" applyAlignment="1">
      <alignment horizontal="center" vertical="center" wrapText="1"/>
    </xf>
    <xf numFmtId="0" fontId="39" fillId="34" borderId="53" xfId="68" applyFont="1" applyFill="1" applyBorder="1" applyAlignment="1">
      <alignment horizontal="center" vertical="center" wrapText="1"/>
    </xf>
    <xf numFmtId="0" fontId="39" fillId="37" borderId="52" xfId="68" applyFont="1" applyFill="1" applyBorder="1" applyAlignment="1">
      <alignment horizontal="center" vertical="center" wrapText="1"/>
    </xf>
    <xf numFmtId="0" fontId="39" fillId="37" borderId="53" xfId="68" applyFont="1" applyFill="1" applyBorder="1" applyAlignment="1">
      <alignment horizontal="center" vertical="center" wrapText="1"/>
    </xf>
    <xf numFmtId="0" fontId="39" fillId="39" borderId="56" xfId="68" applyFont="1" applyFill="1" applyBorder="1" applyAlignment="1">
      <alignment horizontal="center" vertical="center" wrapText="1"/>
    </xf>
    <xf numFmtId="0" fontId="39" fillId="39" borderId="57" xfId="68" applyFont="1" applyFill="1" applyBorder="1" applyAlignment="1">
      <alignment horizontal="center" vertical="center" wrapText="1"/>
    </xf>
    <xf numFmtId="0" fontId="39" fillId="0" borderId="3" xfId="68" applyFont="1" applyBorder="1" applyAlignment="1">
      <alignment horizontal="center" vertical="center"/>
    </xf>
    <xf numFmtId="0" fontId="39" fillId="39" borderId="52" xfId="68" applyFont="1" applyFill="1" applyBorder="1" applyAlignment="1">
      <alignment horizontal="center" vertical="center" wrapText="1"/>
    </xf>
    <xf numFmtId="0" fontId="39" fillId="39" borderId="53" xfId="68" applyFont="1" applyFill="1" applyBorder="1" applyAlignment="1">
      <alignment horizontal="center" vertical="center" wrapText="1"/>
    </xf>
    <xf numFmtId="44" fontId="38" fillId="0" borderId="10" xfId="68" applyNumberFormat="1" applyFont="1" applyBorder="1" applyAlignment="1">
      <alignment vertical="center" wrapText="1"/>
    </xf>
    <xf numFmtId="0" fontId="39" fillId="23" borderId="1" xfId="68" applyFont="1" applyFill="1" applyBorder="1" applyAlignment="1">
      <alignment horizontal="center" vertical="center"/>
    </xf>
    <xf numFmtId="0" fontId="39" fillId="0" borderId="12" xfId="68" applyFont="1" applyFill="1" applyBorder="1" applyAlignment="1">
      <alignment horizontal="center" vertical="center" wrapText="1"/>
    </xf>
    <xf numFmtId="0" fontId="39" fillId="0" borderId="12" xfId="68" applyFont="1" applyBorder="1" applyAlignment="1">
      <alignment horizontal="center" vertical="center" wrapText="1"/>
    </xf>
    <xf numFmtId="0" fontId="38" fillId="0" borderId="39" xfId="68" applyFont="1" applyBorder="1" applyAlignment="1">
      <alignment horizontal="center" vertical="center"/>
    </xf>
    <xf numFmtId="0" fontId="39" fillId="0" borderId="40" xfId="68" applyFont="1" applyBorder="1" applyAlignment="1">
      <alignment horizontal="center" vertical="center"/>
    </xf>
    <xf numFmtId="0" fontId="38" fillId="0" borderId="14" xfId="68" applyFont="1" applyBorder="1" applyAlignment="1">
      <alignment horizontal="center" vertical="center"/>
    </xf>
    <xf numFmtId="0" fontId="38" fillId="0" borderId="89" xfId="68" applyFont="1" applyFill="1" applyBorder="1" applyAlignment="1">
      <alignment horizontal="center" vertical="center"/>
    </xf>
    <xf numFmtId="0" fontId="38" fillId="21" borderId="1" xfId="68" applyFont="1" applyFill="1" applyBorder="1" applyAlignment="1">
      <alignment horizontal="center" vertical="center"/>
    </xf>
    <xf numFmtId="0" fontId="38" fillId="24" borderId="1" xfId="68" applyFont="1" applyFill="1" applyBorder="1" applyAlignment="1">
      <alignment horizontal="center" vertical="center"/>
    </xf>
    <xf numFmtId="0" fontId="37" fillId="10" borderId="10" xfId="68" applyFont="1" applyFill="1" applyBorder="1" applyAlignment="1">
      <alignment horizontal="center" vertical="center"/>
    </xf>
    <xf numFmtId="0" fontId="39" fillId="20" borderId="10" xfId="68" applyFont="1" applyFill="1" applyBorder="1" applyAlignment="1">
      <alignment horizontal="center" vertical="center"/>
    </xf>
    <xf numFmtId="0" fontId="38" fillId="20" borderId="53" xfId="68" applyFont="1" applyFill="1" applyBorder="1" applyAlignment="1">
      <alignment horizontal="center" vertical="center"/>
    </xf>
    <xf numFmtId="0" fontId="38" fillId="22" borderId="53" xfId="68" applyFont="1" applyFill="1" applyBorder="1" applyAlignment="1">
      <alignment horizontal="center" vertical="center"/>
    </xf>
    <xf numFmtId="0" fontId="38" fillId="24" borderId="53" xfId="68" applyFont="1" applyFill="1" applyBorder="1" applyAlignment="1">
      <alignment horizontal="center" vertical="center"/>
    </xf>
    <xf numFmtId="0" fontId="38" fillId="24" borderId="52" xfId="68" applyFont="1" applyFill="1" applyBorder="1" applyAlignment="1">
      <alignment horizontal="center" vertical="center"/>
    </xf>
    <xf numFmtId="0" fontId="39" fillId="25" borderId="1" xfId="68" applyFont="1" applyFill="1" applyBorder="1" applyAlignment="1">
      <alignment horizontal="center" vertical="center"/>
    </xf>
    <xf numFmtId="0" fontId="39" fillId="0" borderId="72" xfId="68" applyFont="1" applyBorder="1" applyAlignment="1">
      <alignment vertical="center" wrapText="1"/>
    </xf>
    <xf numFmtId="0" fontId="39" fillId="25" borderId="107" xfId="68" applyFont="1" applyFill="1" applyBorder="1" applyAlignment="1">
      <alignment horizontal="center" vertical="center"/>
    </xf>
    <xf numFmtId="0" fontId="39" fillId="0" borderId="54" xfId="68" applyFont="1" applyBorder="1" applyAlignment="1">
      <alignment horizontal="center" vertical="center"/>
    </xf>
    <xf numFmtId="0" fontId="39" fillId="0" borderId="47" xfId="68" applyFont="1" applyBorder="1" applyAlignment="1">
      <alignment vertical="center" wrapText="1"/>
    </xf>
    <xf numFmtId="0" fontId="39" fillId="41" borderId="10" xfId="68" applyFont="1" applyFill="1" applyBorder="1" applyAlignment="1">
      <alignment horizontal="center" vertical="center" wrapText="1"/>
    </xf>
    <xf numFmtId="0" fontId="39" fillId="43" borderId="10" xfId="68" applyFont="1" applyFill="1" applyBorder="1" applyAlignment="1">
      <alignment horizontal="center" vertical="center" wrapText="1"/>
    </xf>
    <xf numFmtId="0" fontId="39" fillId="45" borderId="10" xfId="68" applyFont="1" applyFill="1" applyBorder="1" applyAlignment="1">
      <alignment horizontal="center" vertical="center"/>
    </xf>
    <xf numFmtId="0" fontId="39" fillId="47" borderId="10" xfId="68" applyFont="1" applyFill="1" applyBorder="1" applyAlignment="1">
      <alignment horizontal="center" vertical="center"/>
    </xf>
    <xf numFmtId="0" fontId="39" fillId="49" borderId="10" xfId="68" applyFont="1" applyFill="1" applyBorder="1" applyAlignment="1">
      <alignment horizontal="center" vertical="center"/>
    </xf>
    <xf numFmtId="0" fontId="39" fillId="41" borderId="52" xfId="68" applyFont="1" applyFill="1" applyBorder="1" applyAlignment="1">
      <alignment horizontal="center" vertical="center" wrapText="1"/>
    </xf>
    <xf numFmtId="0" fontId="39" fillId="43" borderId="52" xfId="68" applyFont="1" applyFill="1" applyBorder="1" applyAlignment="1">
      <alignment horizontal="center" vertical="center" wrapText="1"/>
    </xf>
    <xf numFmtId="0" fontId="39" fillId="45" borderId="52" xfId="68" applyFont="1" applyFill="1" applyBorder="1" applyAlignment="1">
      <alignment horizontal="center" vertical="center"/>
    </xf>
    <xf numFmtId="0" fontId="39" fillId="47" borderId="52" xfId="68" applyFont="1" applyFill="1" applyBorder="1" applyAlignment="1">
      <alignment horizontal="center" vertical="center"/>
    </xf>
    <xf numFmtId="0" fontId="39" fillId="49" borderId="56" xfId="68" applyFont="1" applyFill="1" applyBorder="1" applyAlignment="1">
      <alignment horizontal="center" vertical="center"/>
    </xf>
    <xf numFmtId="0" fontId="39" fillId="49" borderId="34" xfId="68" applyFont="1" applyFill="1" applyBorder="1" applyAlignment="1">
      <alignment horizontal="center" vertical="center"/>
    </xf>
    <xf numFmtId="0" fontId="41" fillId="0" borderId="26" xfId="68" applyFont="1" applyBorder="1" applyAlignment="1">
      <alignment horizontal="center" vertical="center"/>
    </xf>
    <xf numFmtId="0" fontId="39" fillId="41" borderId="53" xfId="68" applyFont="1" applyFill="1" applyBorder="1" applyAlignment="1">
      <alignment horizontal="center" vertical="center" wrapText="1"/>
    </xf>
    <xf numFmtId="0" fontId="39" fillId="43" borderId="53" xfId="68" applyFont="1" applyFill="1" applyBorder="1" applyAlignment="1">
      <alignment horizontal="center" vertical="center" wrapText="1"/>
    </xf>
    <xf numFmtId="0" fontId="39" fillId="45" borderId="53" xfId="68" applyFont="1" applyFill="1" applyBorder="1" applyAlignment="1">
      <alignment horizontal="center" vertical="center"/>
    </xf>
    <xf numFmtId="0" fontId="39" fillId="47" borderId="53" xfId="68" applyFont="1" applyFill="1" applyBorder="1" applyAlignment="1">
      <alignment horizontal="center" vertical="center"/>
    </xf>
    <xf numFmtId="0" fontId="39" fillId="49" borderId="52" xfId="68" applyFont="1" applyFill="1" applyBorder="1" applyAlignment="1">
      <alignment horizontal="center" vertical="center"/>
    </xf>
    <xf numFmtId="0" fontId="39" fillId="49" borderId="53" xfId="68" applyFont="1" applyFill="1" applyBorder="1" applyAlignment="1">
      <alignment horizontal="center" vertical="center"/>
    </xf>
    <xf numFmtId="44" fontId="38" fillId="19" borderId="20" xfId="68" applyNumberFormat="1" applyFont="1" applyFill="1" applyBorder="1" applyAlignment="1">
      <alignment vertical="center" wrapText="1"/>
    </xf>
    <xf numFmtId="0" fontId="7" fillId="8" borderId="70" xfId="0" applyFont="1" applyFill="1" applyBorder="1" applyAlignment="1">
      <alignment horizontal="right" vertical="center" wrapText="1"/>
    </xf>
    <xf numFmtId="0" fontId="7" fillId="8" borderId="70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right" vertical="center" wrapText="1"/>
    </xf>
    <xf numFmtId="0" fontId="7" fillId="0" borderId="95" xfId="0" applyFont="1" applyBorder="1" applyAlignment="1">
      <alignment vertical="center" wrapText="1"/>
    </xf>
    <xf numFmtId="0" fontId="7" fillId="0" borderId="98" xfId="0" applyFont="1" applyBorder="1" applyAlignment="1">
      <alignment vertical="center" wrapText="1"/>
    </xf>
    <xf numFmtId="0" fontId="7" fillId="8" borderId="19" xfId="0" applyFont="1" applyFill="1" applyBorder="1" applyAlignment="1">
      <alignment horizontal="center" vertical="center" wrapText="1"/>
    </xf>
    <xf numFmtId="9" fontId="7" fillId="0" borderId="19" xfId="3" applyFont="1" applyBorder="1" applyAlignment="1">
      <alignment vertical="center" wrapText="1"/>
    </xf>
    <xf numFmtId="9" fontId="7" fillId="0" borderId="96" xfId="3" applyFont="1" applyBorder="1" applyAlignment="1">
      <alignment vertical="center" wrapText="1"/>
    </xf>
    <xf numFmtId="9" fontId="7" fillId="0" borderId="70" xfId="3" applyFont="1" applyBorder="1" applyAlignment="1">
      <alignment vertical="center" wrapText="1"/>
    </xf>
    <xf numFmtId="9" fontId="7" fillId="0" borderId="15" xfId="3" applyFont="1" applyBorder="1" applyAlignment="1">
      <alignment vertical="center" wrapText="1"/>
    </xf>
    <xf numFmtId="9" fontId="8" fillId="0" borderId="19" xfId="0" applyNumberFormat="1" applyFont="1" applyFill="1" applyBorder="1" applyAlignment="1">
      <alignment vertical="center" wrapText="1"/>
    </xf>
    <xf numFmtId="172" fontId="7" fillId="6" borderId="28" xfId="3" applyNumberFormat="1" applyFont="1" applyFill="1" applyBorder="1" applyAlignment="1">
      <alignment horizontal="right" vertical="center" wrapText="1"/>
    </xf>
    <xf numFmtId="172" fontId="7" fillId="6" borderId="96" xfId="3" applyNumberFormat="1" applyFont="1" applyFill="1" applyBorder="1" applyAlignment="1">
      <alignment horizontal="right" vertical="center" wrapText="1"/>
    </xf>
    <xf numFmtId="172" fontId="7" fillId="6" borderId="70" xfId="3" applyNumberFormat="1" applyFont="1" applyFill="1" applyBorder="1" applyAlignment="1">
      <alignment horizontal="right" vertical="center" wrapText="1"/>
    </xf>
    <xf numFmtId="0" fontId="15" fillId="0" borderId="18" xfId="0" applyFont="1" applyFill="1" applyBorder="1" applyAlignment="1"/>
    <xf numFmtId="0" fontId="15" fillId="0" borderId="19" xfId="0" applyFont="1" applyBorder="1"/>
    <xf numFmtId="0" fontId="31" fillId="0" borderId="19" xfId="0" applyFont="1" applyBorder="1"/>
    <xf numFmtId="172" fontId="31" fillId="0" borderId="9" xfId="3" applyNumberFormat="1" applyFont="1" applyBorder="1"/>
    <xf numFmtId="44" fontId="31" fillId="0" borderId="19" xfId="0" applyNumberFormat="1" applyFont="1" applyFill="1" applyBorder="1" applyAlignment="1"/>
    <xf numFmtId="0" fontId="31" fillId="6" borderId="90" xfId="0" applyFont="1" applyFill="1" applyBorder="1" applyAlignment="1">
      <alignment horizontal="center"/>
    </xf>
    <xf numFmtId="0" fontId="8" fillId="2" borderId="67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/>
    </xf>
    <xf numFmtId="0" fontId="31" fillId="2" borderId="9" xfId="0" applyFont="1" applyFill="1" applyBorder="1" applyAlignment="1">
      <alignment horizontal="left"/>
    </xf>
    <xf numFmtId="0" fontId="7" fillId="0" borderId="63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left" vertical="center" wrapText="1"/>
    </xf>
    <xf numFmtId="0" fontId="8" fillId="11" borderId="63" xfId="0" applyFont="1" applyFill="1" applyBorder="1" applyAlignment="1">
      <alignment horizontal="left" vertical="center" wrapText="1"/>
    </xf>
    <xf numFmtId="0" fontId="8" fillId="11" borderId="59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15" fillId="13" borderId="63" xfId="0" applyFont="1" applyFill="1" applyBorder="1" applyAlignment="1">
      <alignment horizontal="left"/>
    </xf>
    <xf numFmtId="0" fontId="15" fillId="13" borderId="59" xfId="0" applyFont="1" applyFill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8" fillId="13" borderId="63" xfId="0" applyFont="1" applyFill="1" applyBorder="1" applyAlignment="1">
      <alignment horizontal="left" vertical="center" wrapText="1"/>
    </xf>
    <xf numFmtId="0" fontId="8" fillId="13" borderId="5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15" fillId="0" borderId="86" xfId="0" applyFont="1" applyBorder="1" applyAlignment="1">
      <alignment horizontal="left"/>
    </xf>
    <xf numFmtId="0" fontId="15" fillId="0" borderId="87" xfId="0" applyFont="1" applyBorder="1" applyAlignment="1">
      <alignment horizontal="left"/>
    </xf>
    <xf numFmtId="0" fontId="15" fillId="0" borderId="63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15" fillId="2" borderId="21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33" fillId="0" borderId="63" xfId="0" applyFont="1" applyBorder="1" applyAlignment="1">
      <alignment horizontal="left"/>
    </xf>
    <xf numFmtId="0" fontId="33" fillId="0" borderId="59" xfId="0" applyFont="1" applyBorder="1" applyAlignment="1">
      <alignment horizontal="left"/>
    </xf>
    <xf numFmtId="0" fontId="7" fillId="0" borderId="60" xfId="0" applyFont="1" applyBorder="1" applyAlignment="1">
      <alignment horizontal="left" vertical="center" wrapText="1"/>
    </xf>
    <xf numFmtId="0" fontId="7" fillId="0" borderId="81" xfId="0" applyFont="1" applyBorder="1" applyAlignment="1">
      <alignment horizontal="left" vertical="center" wrapText="1"/>
    </xf>
    <xf numFmtId="0" fontId="31" fillId="0" borderId="63" xfId="0" applyFont="1" applyBorder="1" applyAlignment="1">
      <alignment horizontal="left"/>
    </xf>
    <xf numFmtId="0" fontId="31" fillId="0" borderId="59" xfId="0" applyFont="1" applyBorder="1" applyAlignment="1">
      <alignment horizontal="left"/>
    </xf>
    <xf numFmtId="0" fontId="8" fillId="12" borderId="63" xfId="0" applyFont="1" applyFill="1" applyBorder="1" applyAlignment="1">
      <alignment horizontal="left" vertical="center" wrapText="1"/>
    </xf>
    <xf numFmtId="0" fontId="8" fillId="12" borderId="59" xfId="0" applyFont="1" applyFill="1" applyBorder="1" applyAlignment="1">
      <alignment horizontal="left" vertical="center" wrapText="1"/>
    </xf>
    <xf numFmtId="0" fontId="15" fillId="2" borderId="49" xfId="0" applyFont="1" applyFill="1" applyBorder="1" applyAlignment="1">
      <alignment horizontal="left" wrapText="1"/>
    </xf>
    <xf numFmtId="0" fontId="15" fillId="2" borderId="51" xfId="0" applyFont="1" applyFill="1" applyBorder="1" applyAlignment="1">
      <alignment horizontal="left" wrapText="1"/>
    </xf>
    <xf numFmtId="0" fontId="15" fillId="2" borderId="52" xfId="0" applyFont="1" applyFill="1" applyBorder="1" applyAlignment="1">
      <alignment horizontal="left" wrapText="1"/>
    </xf>
    <xf numFmtId="0" fontId="15" fillId="2" borderId="53" xfId="0" applyFont="1" applyFill="1" applyBorder="1" applyAlignment="1">
      <alignment horizontal="left" wrapText="1"/>
    </xf>
    <xf numFmtId="0" fontId="15" fillId="2" borderId="56" xfId="0" applyFont="1" applyFill="1" applyBorder="1" applyAlignment="1">
      <alignment horizontal="left"/>
    </xf>
    <xf numFmtId="0" fontId="15" fillId="2" borderId="57" xfId="0" applyFont="1" applyFill="1" applyBorder="1" applyAlignment="1">
      <alignment horizontal="left"/>
    </xf>
    <xf numFmtId="0" fontId="32" fillId="0" borderId="16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 wrapText="1"/>
    </xf>
    <xf numFmtId="0" fontId="15" fillId="7" borderId="9" xfId="0" applyFont="1" applyFill="1" applyBorder="1" applyAlignment="1">
      <alignment horizontal="center"/>
    </xf>
    <xf numFmtId="0" fontId="7" fillId="6" borderId="63" xfId="62" applyFont="1" applyFill="1" applyBorder="1" applyAlignment="1">
      <alignment horizontal="left"/>
    </xf>
    <xf numFmtId="0" fontId="7" fillId="6" borderId="59" xfId="62" applyFont="1" applyFill="1" applyBorder="1" applyAlignment="1">
      <alignment horizontal="left"/>
    </xf>
    <xf numFmtId="0" fontId="8" fillId="11" borderId="52" xfId="62" applyFont="1" applyFill="1" applyBorder="1" applyAlignment="1">
      <alignment horizontal="left" vertical="center" wrapText="1"/>
    </xf>
    <xf numFmtId="0" fontId="8" fillId="11" borderId="5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89" xfId="0" applyFont="1" applyFill="1" applyBorder="1" applyAlignment="1">
      <alignment horizontal="left" vertical="center" wrapText="1"/>
    </xf>
    <xf numFmtId="0" fontId="7" fillId="6" borderId="63" xfId="62" applyFont="1" applyFill="1" applyBorder="1" applyAlignment="1">
      <alignment horizontal="left" vertical="center" wrapText="1"/>
    </xf>
    <xf numFmtId="0" fontId="8" fillId="6" borderId="59" xfId="62" applyFont="1" applyFill="1" applyBorder="1" applyAlignment="1">
      <alignment horizontal="left" vertical="center" wrapText="1"/>
    </xf>
    <xf numFmtId="0" fontId="8" fillId="3" borderId="63" xfId="0" applyFont="1" applyFill="1" applyBorder="1" applyAlignment="1">
      <alignment horizontal="left"/>
    </xf>
    <xf numFmtId="0" fontId="8" fillId="3" borderId="59" xfId="0" applyFont="1" applyFill="1" applyBorder="1" applyAlignment="1">
      <alignment horizontal="left"/>
    </xf>
    <xf numFmtId="0" fontId="7" fillId="6" borderId="59" xfId="62" applyFont="1" applyFill="1" applyBorder="1" applyAlignment="1">
      <alignment horizontal="left" vertical="center" wrapText="1"/>
    </xf>
    <xf numFmtId="0" fontId="15" fillId="2" borderId="60" xfId="0" applyFont="1" applyFill="1" applyBorder="1" applyAlignment="1">
      <alignment horizontal="left"/>
    </xf>
    <xf numFmtId="0" fontId="15" fillId="2" borderId="61" xfId="0" applyFont="1" applyFill="1" applyBorder="1" applyAlignment="1">
      <alignment horizontal="left"/>
    </xf>
    <xf numFmtId="0" fontId="15" fillId="0" borderId="52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8" fillId="9" borderId="63" xfId="62" applyFont="1" applyFill="1" applyBorder="1" applyAlignment="1">
      <alignment horizontal="left" vertical="center" wrapText="1"/>
    </xf>
    <xf numFmtId="0" fontId="8" fillId="9" borderId="59" xfId="62" applyFont="1" applyFill="1" applyBorder="1" applyAlignment="1">
      <alignment horizontal="left" vertical="center" wrapText="1"/>
    </xf>
    <xf numFmtId="0" fontId="8" fillId="14" borderId="63" xfId="62" applyFont="1" applyFill="1" applyBorder="1" applyAlignment="1">
      <alignment horizontal="left" vertical="center" wrapText="1"/>
    </xf>
    <xf numFmtId="0" fontId="8" fillId="14" borderId="59" xfId="62" applyFont="1" applyFill="1" applyBorder="1" applyAlignment="1">
      <alignment horizontal="left" vertical="center" wrapText="1"/>
    </xf>
    <xf numFmtId="0" fontId="15" fillId="2" borderId="74" xfId="0" applyFont="1" applyFill="1" applyBorder="1" applyAlignment="1">
      <alignment horizontal="center"/>
    </xf>
    <xf numFmtId="0" fontId="15" fillId="2" borderId="37" xfId="0" applyFont="1" applyFill="1" applyBorder="1" applyAlignment="1">
      <alignment horizontal="center"/>
    </xf>
    <xf numFmtId="0" fontId="33" fillId="0" borderId="49" xfId="0" applyFont="1" applyBorder="1" applyAlignment="1">
      <alignment horizontal="left"/>
    </xf>
    <xf numFmtId="0" fontId="33" fillId="0" borderId="84" xfId="0" applyFont="1" applyBorder="1" applyAlignment="1">
      <alignment horizontal="left"/>
    </xf>
    <xf numFmtId="0" fontId="8" fillId="2" borderId="1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15" fillId="12" borderId="63" xfId="0" applyFont="1" applyFill="1" applyBorder="1" applyAlignment="1">
      <alignment horizontal="left"/>
    </xf>
    <xf numFmtId="0" fontId="15" fillId="12" borderId="59" xfId="0" applyFont="1" applyFill="1" applyBorder="1" applyAlignment="1">
      <alignment horizontal="left"/>
    </xf>
    <xf numFmtId="0" fontId="15" fillId="2" borderId="49" xfId="0" applyFont="1" applyFill="1" applyBorder="1" applyAlignment="1">
      <alignment horizontal="left"/>
    </xf>
    <xf numFmtId="0" fontId="15" fillId="2" borderId="51" xfId="0" applyFont="1" applyFill="1" applyBorder="1" applyAlignment="1">
      <alignment horizontal="left"/>
    </xf>
    <xf numFmtId="0" fontId="32" fillId="0" borderId="7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left" wrapText="1"/>
    </xf>
    <xf numFmtId="0" fontId="15" fillId="2" borderId="7" xfId="0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15" fillId="4" borderId="7" xfId="0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center" wrapText="1"/>
    </xf>
    <xf numFmtId="0" fontId="15" fillId="4" borderId="9" xfId="0" applyFont="1" applyFill="1" applyBorder="1" applyAlignment="1">
      <alignment horizontal="center" wrapText="1"/>
    </xf>
    <xf numFmtId="0" fontId="15" fillId="5" borderId="7" xfId="0" applyFont="1" applyFill="1" applyBorder="1" applyAlignment="1">
      <alignment horizontal="center" wrapText="1"/>
    </xf>
    <xf numFmtId="0" fontId="15" fillId="5" borderId="9" xfId="0" applyFont="1" applyFill="1" applyBorder="1" applyAlignment="1">
      <alignment horizontal="center" wrapText="1"/>
    </xf>
    <xf numFmtId="0" fontId="8" fillId="50" borderId="88" xfId="0" applyFont="1" applyFill="1" applyBorder="1" applyAlignment="1">
      <alignment horizontal="left"/>
    </xf>
    <xf numFmtId="0" fontId="8" fillId="50" borderId="77" xfId="0" applyFont="1" applyFill="1" applyBorder="1" applyAlignment="1">
      <alignment horizontal="left"/>
    </xf>
    <xf numFmtId="0" fontId="8" fillId="50" borderId="90" xfId="0" applyFont="1" applyFill="1" applyBorder="1" applyAlignment="1">
      <alignment horizontal="left"/>
    </xf>
    <xf numFmtId="0" fontId="15" fillId="12" borderId="18" xfId="0" applyFont="1" applyFill="1" applyBorder="1" applyAlignment="1">
      <alignment horizontal="left"/>
    </xf>
    <xf numFmtId="0" fontId="15" fillId="12" borderId="77" xfId="0" applyFont="1" applyFill="1" applyBorder="1" applyAlignment="1">
      <alignment horizontal="left"/>
    </xf>
    <xf numFmtId="0" fontId="15" fillId="12" borderId="90" xfId="0" applyFont="1" applyFill="1" applyBorder="1" applyAlignment="1">
      <alignment horizontal="left"/>
    </xf>
    <xf numFmtId="0" fontId="15" fillId="14" borderId="88" xfId="0" applyFont="1" applyFill="1" applyBorder="1" applyAlignment="1">
      <alignment horizontal="left"/>
    </xf>
    <xf numFmtId="0" fontId="15" fillId="14" borderId="77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31" fillId="2" borderId="3" xfId="0" applyFont="1" applyFill="1" applyBorder="1" applyAlignment="1">
      <alignment horizontal="left"/>
    </xf>
    <xf numFmtId="0" fontId="31" fillId="2" borderId="8" xfId="0" applyFont="1" applyFill="1" applyBorder="1" applyAlignment="1">
      <alignment horizontal="left"/>
    </xf>
    <xf numFmtId="0" fontId="31" fillId="2" borderId="32" xfId="0" applyFont="1" applyFill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31" fillId="6" borderId="58" xfId="0" applyFont="1" applyFill="1" applyBorder="1" applyAlignment="1">
      <alignment horizontal="left"/>
    </xf>
    <xf numFmtId="0" fontId="31" fillId="6" borderId="64" xfId="0" applyFont="1" applyFill="1" applyBorder="1" applyAlignment="1">
      <alignment horizontal="left"/>
    </xf>
    <xf numFmtId="0" fontId="7" fillId="6" borderId="52" xfId="0" applyFont="1" applyFill="1" applyBorder="1" applyAlignment="1">
      <alignment horizontal="left" vertical="center" wrapText="1"/>
    </xf>
    <xf numFmtId="0" fontId="7" fillId="6" borderId="53" xfId="0" applyFont="1" applyFill="1" applyBorder="1" applyAlignment="1">
      <alignment horizontal="left" vertical="center" wrapText="1"/>
    </xf>
    <xf numFmtId="0" fontId="8" fillId="14" borderId="52" xfId="0" applyFont="1" applyFill="1" applyBorder="1" applyAlignment="1">
      <alignment horizontal="left" vertical="center" wrapText="1"/>
    </xf>
    <xf numFmtId="0" fontId="8" fillId="14" borderId="53" xfId="0" applyFont="1" applyFill="1" applyBorder="1" applyAlignment="1">
      <alignment horizontal="left" vertical="center" wrapText="1"/>
    </xf>
    <xf numFmtId="0" fontId="7" fillId="6" borderId="63" xfId="0" applyFont="1" applyFill="1" applyBorder="1" applyAlignment="1">
      <alignment horizontal="left" vertical="center"/>
    </xf>
    <xf numFmtId="0" fontId="7" fillId="6" borderId="59" xfId="0" applyFont="1" applyFill="1" applyBorder="1" applyAlignment="1">
      <alignment horizontal="left" vertical="center"/>
    </xf>
    <xf numFmtId="0" fontId="8" fillId="50" borderId="52" xfId="0" applyFont="1" applyFill="1" applyBorder="1" applyAlignment="1">
      <alignment horizontal="left" vertical="center" wrapText="1"/>
    </xf>
    <xf numFmtId="0" fontId="8" fillId="50" borderId="53" xfId="0" applyFont="1" applyFill="1" applyBorder="1" applyAlignment="1">
      <alignment horizontal="left" vertical="center" wrapText="1"/>
    </xf>
    <xf numFmtId="0" fontId="8" fillId="6" borderId="60" xfId="0" applyFont="1" applyFill="1" applyBorder="1" applyAlignment="1">
      <alignment horizontal="center" vertical="center" wrapText="1"/>
    </xf>
    <xf numFmtId="0" fontId="8" fillId="6" borderId="81" xfId="0" applyFont="1" applyFill="1" applyBorder="1" applyAlignment="1">
      <alignment horizontal="center" vertical="center" wrapText="1"/>
    </xf>
    <xf numFmtId="0" fontId="15" fillId="0" borderId="53" xfId="0" applyFont="1" applyBorder="1" applyAlignment="1">
      <alignment horizontal="left"/>
    </xf>
    <xf numFmtId="0" fontId="15" fillId="2" borderId="81" xfId="0" applyFont="1" applyFill="1" applyBorder="1" applyAlignment="1">
      <alignment horizontal="left"/>
    </xf>
    <xf numFmtId="0" fontId="8" fillId="2" borderId="65" xfId="0" applyFont="1" applyFill="1" applyBorder="1" applyAlignment="1">
      <alignment horizontal="right" vertical="center" wrapText="1"/>
    </xf>
    <xf numFmtId="0" fontId="8" fillId="2" borderId="68" xfId="0" applyFont="1" applyFill="1" applyBorder="1" applyAlignment="1">
      <alignment horizontal="right" vertical="center" wrapText="1"/>
    </xf>
    <xf numFmtId="0" fontId="15" fillId="2" borderId="79" xfId="0" applyFont="1" applyFill="1" applyBorder="1" applyAlignment="1">
      <alignment horizontal="center"/>
    </xf>
    <xf numFmtId="0" fontId="33" fillId="0" borderId="58" xfId="0" applyFont="1" applyBorder="1" applyAlignment="1">
      <alignment horizontal="left"/>
    </xf>
    <xf numFmtId="0" fontId="33" fillId="0" borderId="64" xfId="0" applyFont="1" applyBorder="1" applyAlignment="1">
      <alignment horizontal="left"/>
    </xf>
    <xf numFmtId="0" fontId="8" fillId="10" borderId="52" xfId="0" applyFont="1" applyFill="1" applyBorder="1" applyAlignment="1">
      <alignment horizontal="left"/>
    </xf>
    <xf numFmtId="0" fontId="8" fillId="10" borderId="1" xfId="0" applyFont="1" applyFill="1" applyBorder="1" applyAlignment="1">
      <alignment horizontal="left"/>
    </xf>
    <xf numFmtId="0" fontId="8" fillId="10" borderId="53" xfId="0" applyFont="1" applyFill="1" applyBorder="1" applyAlignment="1">
      <alignment horizontal="left"/>
    </xf>
    <xf numFmtId="9" fontId="8" fillId="2" borderId="49" xfId="3" applyFont="1" applyFill="1" applyBorder="1" applyAlignment="1">
      <alignment horizontal="center" vertical="center" wrapText="1"/>
    </xf>
    <xf numFmtId="9" fontId="8" fillId="2" borderId="51" xfId="3" applyFont="1" applyFill="1" applyBorder="1" applyAlignment="1">
      <alignment horizontal="center" vertical="center" wrapText="1"/>
    </xf>
    <xf numFmtId="9" fontId="8" fillId="2" borderId="56" xfId="3" applyFont="1" applyFill="1" applyBorder="1" applyAlignment="1">
      <alignment horizontal="center" vertical="center" wrapText="1"/>
    </xf>
    <xf numFmtId="9" fontId="8" fillId="2" borderId="57" xfId="3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15" fillId="3" borderId="3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 wrapText="1"/>
    </xf>
    <xf numFmtId="0" fontId="8" fillId="2" borderId="73" xfId="0" applyFont="1" applyFill="1" applyBorder="1" applyAlignment="1">
      <alignment horizontal="center" wrapText="1"/>
    </xf>
    <xf numFmtId="0" fontId="8" fillId="2" borderId="43" xfId="0" applyFont="1" applyFill="1" applyBorder="1" applyAlignment="1">
      <alignment horizontal="center" wrapText="1"/>
    </xf>
    <xf numFmtId="0" fontId="8" fillId="10" borderId="49" xfId="0" applyFont="1" applyFill="1" applyBorder="1" applyAlignment="1">
      <alignment horizontal="left"/>
    </xf>
    <xf numFmtId="0" fontId="8" fillId="10" borderId="50" xfId="0" applyFont="1" applyFill="1" applyBorder="1" applyAlignment="1">
      <alignment horizontal="left"/>
    </xf>
    <xf numFmtId="0" fontId="8" fillId="10" borderId="51" xfId="0" applyFont="1" applyFill="1" applyBorder="1" applyAlignment="1">
      <alignment horizontal="left"/>
    </xf>
    <xf numFmtId="0" fontId="8" fillId="0" borderId="102" xfId="0" applyFont="1" applyBorder="1" applyAlignment="1">
      <alignment horizontal="right" vertical="center" wrapText="1"/>
    </xf>
    <xf numFmtId="0" fontId="8" fillId="0" borderId="105" xfId="0" applyFont="1" applyBorder="1" applyAlignment="1">
      <alignment horizontal="right" vertical="center" wrapText="1"/>
    </xf>
    <xf numFmtId="0" fontId="8" fillId="0" borderId="68" xfId="0" applyFont="1" applyBorder="1" applyAlignment="1">
      <alignment horizontal="right" vertical="center" wrapText="1"/>
    </xf>
    <xf numFmtId="0" fontId="9" fillId="0" borderId="98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99" xfId="0" applyFont="1" applyBorder="1" applyAlignment="1">
      <alignment horizontal="center" wrapText="1"/>
    </xf>
    <xf numFmtId="0" fontId="10" fillId="2" borderId="100" xfId="0" applyFont="1" applyFill="1" applyBorder="1" applyAlignment="1">
      <alignment horizontal="right" vertical="top" wrapText="1"/>
    </xf>
    <xf numFmtId="0" fontId="10" fillId="2" borderId="92" xfId="0" applyFont="1" applyFill="1" applyBorder="1" applyAlignment="1">
      <alignment horizontal="right" vertical="top" wrapText="1"/>
    </xf>
    <xf numFmtId="0" fontId="7" fillId="16" borderId="108" xfId="0" applyFont="1" applyFill="1" applyBorder="1" applyAlignment="1">
      <alignment horizontal="right" vertical="center" wrapText="1"/>
    </xf>
    <xf numFmtId="0" fontId="7" fillId="16" borderId="27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109" xfId="0" applyFont="1" applyBorder="1" applyAlignment="1">
      <alignment horizontal="right" vertical="center" wrapText="1"/>
    </xf>
    <xf numFmtId="0" fontId="8" fillId="0" borderId="93" xfId="0" applyFont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right" vertical="center" wrapText="1"/>
    </xf>
    <xf numFmtId="0" fontId="10" fillId="2" borderId="33" xfId="0" applyFont="1" applyFill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37" fillId="19" borderId="7" xfId="68" applyFont="1" applyFill="1" applyBorder="1" applyAlignment="1">
      <alignment horizontal="center" vertical="center"/>
    </xf>
    <xf numFmtId="0" fontId="37" fillId="19" borderId="8" xfId="68" applyFont="1" applyFill="1" applyBorder="1" applyAlignment="1">
      <alignment horizontal="center" vertical="center"/>
    </xf>
    <xf numFmtId="0" fontId="37" fillId="19" borderId="9" xfId="68" applyFont="1" applyFill="1" applyBorder="1" applyAlignment="1">
      <alignment horizontal="center" vertical="center"/>
    </xf>
    <xf numFmtId="0" fontId="38" fillId="0" borderId="10" xfId="70" applyFont="1" applyFill="1" applyBorder="1" applyAlignment="1">
      <alignment horizontal="center" vertical="center" wrapText="1"/>
    </xf>
    <xf numFmtId="0" fontId="38" fillId="0" borderId="38" xfId="70" applyFont="1" applyFill="1" applyBorder="1" applyAlignment="1">
      <alignment horizontal="center" vertical="center" wrapText="1"/>
    </xf>
    <xf numFmtId="0" fontId="38" fillId="0" borderId="10" xfId="68" applyFont="1" applyBorder="1" applyAlignment="1">
      <alignment horizontal="center" vertical="center" wrapText="1"/>
    </xf>
    <xf numFmtId="0" fontId="38" fillId="0" borderId="38" xfId="68" applyFont="1" applyBorder="1" applyAlignment="1">
      <alignment horizontal="center" vertical="center" wrapText="1"/>
    </xf>
    <xf numFmtId="165" fontId="40" fillId="0" borderId="15" xfId="69" applyFont="1" applyBorder="1" applyAlignment="1">
      <alignment horizontal="center" vertical="center"/>
    </xf>
    <xf numFmtId="165" fontId="40" fillId="0" borderId="16" xfId="69" applyFont="1" applyBorder="1" applyAlignment="1">
      <alignment horizontal="center" vertical="center"/>
    </xf>
    <xf numFmtId="165" fontId="40" fillId="0" borderId="17" xfId="69" applyFont="1" applyBorder="1" applyAlignment="1">
      <alignment horizontal="center" vertical="center"/>
    </xf>
    <xf numFmtId="165" fontId="40" fillId="0" borderId="83" xfId="69" applyFont="1" applyBorder="1" applyAlignment="1">
      <alignment horizontal="center" vertical="center"/>
    </xf>
    <xf numFmtId="0" fontId="35" fillId="19" borderId="8" xfId="68" applyFont="1" applyFill="1" applyBorder="1" applyAlignment="1">
      <alignment horizontal="center" vertical="center"/>
    </xf>
    <xf numFmtId="0" fontId="38" fillId="19" borderId="8" xfId="68" applyFont="1" applyFill="1" applyBorder="1" applyAlignment="1">
      <alignment horizontal="center" vertical="center"/>
    </xf>
    <xf numFmtId="0" fontId="38" fillId="19" borderId="9" xfId="68" applyFont="1" applyFill="1" applyBorder="1" applyAlignment="1">
      <alignment horizontal="center" vertical="center"/>
    </xf>
    <xf numFmtId="168" fontId="40" fillId="0" borderId="7" xfId="1" applyNumberFormat="1" applyFont="1" applyBorder="1" applyAlignment="1">
      <alignment horizontal="center" vertical="center" wrapText="1"/>
    </xf>
    <xf numFmtId="168" fontId="40" fillId="0" borderId="8" xfId="1" applyNumberFormat="1" applyFont="1" applyBorder="1" applyAlignment="1">
      <alignment horizontal="center" vertical="center" wrapText="1"/>
    </xf>
    <xf numFmtId="168" fontId="40" fillId="0" borderId="9" xfId="1" applyNumberFormat="1" applyFont="1" applyBorder="1" applyAlignment="1">
      <alignment horizontal="center" vertical="center" wrapText="1"/>
    </xf>
    <xf numFmtId="168" fontId="40" fillId="0" borderId="7" xfId="68" applyNumberFormat="1" applyFont="1" applyBorder="1" applyAlignment="1">
      <alignment horizontal="center" vertical="center" wrapText="1"/>
    </xf>
    <xf numFmtId="168" fontId="40" fillId="0" borderId="8" xfId="68" applyNumberFormat="1" applyFont="1" applyBorder="1" applyAlignment="1">
      <alignment horizontal="center" vertical="center" wrapText="1"/>
    </xf>
    <xf numFmtId="168" fontId="40" fillId="0" borderId="9" xfId="68" applyNumberFormat="1" applyFont="1" applyBorder="1" applyAlignment="1">
      <alignment horizontal="center" vertical="center" wrapText="1"/>
    </xf>
    <xf numFmtId="0" fontId="16" fillId="0" borderId="7" xfId="68" applyFont="1" applyBorder="1" applyAlignment="1">
      <alignment horizontal="center" vertical="center" wrapText="1"/>
    </xf>
    <xf numFmtId="0" fontId="16" fillId="0" borderId="8" xfId="68" applyFont="1" applyBorder="1" applyAlignment="1">
      <alignment horizontal="center" vertical="center" wrapText="1"/>
    </xf>
    <xf numFmtId="0" fontId="16" fillId="0" borderId="9" xfId="68" applyFont="1" applyBorder="1" applyAlignment="1">
      <alignment horizontal="center" vertical="center" wrapText="1"/>
    </xf>
    <xf numFmtId="0" fontId="37" fillId="0" borderId="7" xfId="68" applyFont="1" applyBorder="1" applyAlignment="1">
      <alignment horizontal="center" vertical="center" wrapText="1"/>
    </xf>
    <xf numFmtId="0" fontId="37" fillId="0" borderId="8" xfId="68" applyFont="1" applyBorder="1" applyAlignment="1">
      <alignment horizontal="center" vertical="center" wrapText="1"/>
    </xf>
    <xf numFmtId="0" fontId="37" fillId="0" borderId="9" xfId="68" applyFont="1" applyBorder="1" applyAlignment="1">
      <alignment horizontal="center" vertical="center" wrapText="1"/>
    </xf>
    <xf numFmtId="0" fontId="38" fillId="0" borderId="16" xfId="70" applyFont="1" applyFill="1" applyBorder="1" applyAlignment="1">
      <alignment horizontal="center" vertical="center" wrapText="1"/>
    </xf>
    <xf numFmtId="0" fontId="35" fillId="19" borderId="9" xfId="68" applyFont="1" applyFill="1" applyBorder="1" applyAlignment="1">
      <alignment horizontal="center" vertical="center"/>
    </xf>
    <xf numFmtId="0" fontId="38" fillId="0" borderId="1" xfId="70" applyFont="1" applyFill="1" applyBorder="1" applyAlignment="1">
      <alignment horizontal="center" vertical="center" wrapText="1"/>
    </xf>
    <xf numFmtId="0" fontId="16" fillId="0" borderId="38" xfId="68" applyFont="1" applyBorder="1" applyAlignment="1">
      <alignment horizontal="center" vertical="center" wrapText="1"/>
    </xf>
    <xf numFmtId="165" fontId="40" fillId="0" borderId="32" xfId="69" applyFont="1" applyFill="1" applyBorder="1" applyAlignment="1">
      <alignment horizontal="center" vertical="center"/>
    </xf>
    <xf numFmtId="165" fontId="40" fillId="0" borderId="75" xfId="69" applyFont="1" applyFill="1" applyBorder="1" applyAlignment="1">
      <alignment horizontal="center" vertical="center"/>
    </xf>
    <xf numFmtId="165" fontId="40" fillId="0" borderId="37" xfId="69" applyFont="1" applyFill="1" applyBorder="1" applyAlignment="1">
      <alignment horizontal="center" vertical="center"/>
    </xf>
    <xf numFmtId="165" fontId="40" fillId="0" borderId="74" xfId="69" applyFont="1" applyFill="1" applyBorder="1" applyAlignment="1">
      <alignment horizontal="center" vertical="center"/>
    </xf>
    <xf numFmtId="165" fontId="40" fillId="0" borderId="79" xfId="69" applyFont="1" applyFill="1" applyBorder="1" applyAlignment="1">
      <alignment horizontal="center" vertical="center"/>
    </xf>
    <xf numFmtId="165" fontId="35" fillId="19" borderId="8" xfId="69" applyFont="1" applyFill="1" applyBorder="1" applyAlignment="1">
      <alignment horizontal="center" vertical="center"/>
    </xf>
    <xf numFmtId="165" fontId="36" fillId="19" borderId="8" xfId="69" applyFont="1" applyFill="1" applyBorder="1" applyAlignment="1">
      <alignment horizontal="center" vertical="center"/>
    </xf>
    <xf numFmtId="165" fontId="36" fillId="19" borderId="3" xfId="69" applyFont="1" applyFill="1" applyBorder="1" applyAlignment="1">
      <alignment horizontal="center" vertical="center"/>
    </xf>
    <xf numFmtId="165" fontId="36" fillId="19" borderId="9" xfId="69" applyFont="1" applyFill="1" applyBorder="1" applyAlignment="1">
      <alignment horizontal="center" vertical="center"/>
    </xf>
    <xf numFmtId="165" fontId="40" fillId="0" borderId="7" xfId="69" applyFont="1" applyFill="1" applyBorder="1" applyAlignment="1">
      <alignment horizontal="center" vertical="center"/>
    </xf>
    <xf numFmtId="165" fontId="40" fillId="0" borderId="8" xfId="69" applyFont="1" applyFill="1" applyBorder="1" applyAlignment="1">
      <alignment horizontal="center" vertical="center"/>
    </xf>
    <xf numFmtId="165" fontId="40" fillId="0" borderId="9" xfId="69" applyFont="1" applyFill="1" applyBorder="1" applyAlignment="1">
      <alignment horizontal="center" vertical="center"/>
    </xf>
    <xf numFmtId="165" fontId="40" fillId="0" borderId="83" xfId="69" applyFont="1" applyFill="1" applyBorder="1" applyAlignment="1">
      <alignment horizontal="center" vertical="center"/>
    </xf>
    <xf numFmtId="165" fontId="40" fillId="0" borderId="25" xfId="69" applyFont="1" applyFill="1" applyBorder="1" applyAlignment="1">
      <alignment horizontal="center" vertical="center"/>
    </xf>
    <xf numFmtId="165" fontId="40" fillId="0" borderId="26" xfId="69" applyFont="1" applyFill="1" applyBorder="1" applyAlignment="1">
      <alignment horizontal="center" vertical="center"/>
    </xf>
    <xf numFmtId="17" fontId="38" fillId="0" borderId="74" xfId="68" applyNumberFormat="1" applyFont="1" applyFill="1" applyBorder="1" applyAlignment="1">
      <alignment horizontal="center" vertical="center"/>
    </xf>
    <xf numFmtId="0" fontId="38" fillId="0" borderId="75" xfId="68" applyFont="1" applyFill="1" applyBorder="1" applyAlignment="1">
      <alignment horizontal="center" vertical="center"/>
    </xf>
    <xf numFmtId="0" fontId="38" fillId="0" borderId="79" xfId="68" applyFont="1" applyFill="1" applyBorder="1" applyAlignment="1">
      <alignment horizontal="center" vertical="center"/>
    </xf>
    <xf numFmtId="165" fontId="40" fillId="0" borderId="24" xfId="69" applyFont="1" applyFill="1" applyBorder="1" applyAlignment="1">
      <alignment horizontal="center" vertical="center"/>
    </xf>
    <xf numFmtId="165" fontId="38" fillId="0" borderId="24" xfId="69" applyFont="1" applyFill="1" applyBorder="1" applyAlignment="1">
      <alignment horizontal="center" vertical="center"/>
    </xf>
    <xf numFmtId="165" fontId="38" fillId="0" borderId="75" xfId="69" applyFont="1" applyFill="1" applyBorder="1" applyAlignment="1">
      <alignment horizontal="center" vertical="center"/>
    </xf>
    <xf numFmtId="165" fontId="38" fillId="0" borderId="25" xfId="69" applyFont="1" applyFill="1" applyBorder="1" applyAlignment="1">
      <alignment horizontal="center" vertical="center"/>
    </xf>
    <xf numFmtId="165" fontId="38" fillId="0" borderId="26" xfId="69" applyFont="1" applyFill="1" applyBorder="1" applyAlignment="1">
      <alignment horizontal="center" vertical="center"/>
    </xf>
    <xf numFmtId="16" fontId="35" fillId="0" borderId="10" xfId="68" applyNumberFormat="1" applyFont="1" applyBorder="1" applyAlignment="1">
      <alignment horizontal="center" vertical="center"/>
    </xf>
    <xf numFmtId="16" fontId="35" fillId="0" borderId="46" xfId="68" applyNumberFormat="1" applyFont="1" applyBorder="1" applyAlignment="1">
      <alignment horizontal="center" vertical="center"/>
    </xf>
    <xf numFmtId="16" fontId="35" fillId="0" borderId="38" xfId="68" applyNumberFormat="1" applyFont="1" applyBorder="1" applyAlignment="1">
      <alignment horizontal="center" vertical="center"/>
    </xf>
    <xf numFmtId="0" fontId="36" fillId="0" borderId="10" xfId="68" applyFont="1" applyBorder="1" applyAlignment="1">
      <alignment horizontal="center" vertical="center"/>
    </xf>
    <xf numFmtId="0" fontId="36" fillId="0" borderId="46" xfId="68" applyFont="1" applyBorder="1" applyAlignment="1">
      <alignment horizontal="center" vertical="center"/>
    </xf>
    <xf numFmtId="0" fontId="36" fillId="0" borderId="38" xfId="68" applyFont="1" applyBorder="1" applyAlignment="1">
      <alignment horizontal="center" vertical="center"/>
    </xf>
    <xf numFmtId="0" fontId="35" fillId="19" borderId="40" xfId="68" applyFont="1" applyFill="1" applyBorder="1" applyAlignment="1">
      <alignment horizontal="center" vertical="center"/>
    </xf>
    <xf numFmtId="0" fontId="37" fillId="19" borderId="44" xfId="68" applyFont="1" applyFill="1" applyBorder="1" applyAlignment="1">
      <alignment horizontal="center" vertical="center"/>
    </xf>
    <xf numFmtId="0" fontId="37" fillId="19" borderId="72" xfId="68" applyFont="1" applyFill="1" applyBorder="1" applyAlignment="1">
      <alignment horizontal="center" vertical="center"/>
    </xf>
    <xf numFmtId="0" fontId="36" fillId="0" borderId="1" xfId="68" applyFont="1" applyFill="1" applyBorder="1" applyAlignment="1">
      <alignment horizontal="center" vertical="center" wrapText="1"/>
    </xf>
    <xf numFmtId="0" fontId="36" fillId="0" borderId="10" xfId="68" applyFont="1" applyFill="1" applyBorder="1" applyAlignment="1">
      <alignment horizontal="center" vertical="center" wrapText="1"/>
    </xf>
    <xf numFmtId="17" fontId="38" fillId="0" borderId="7" xfId="68" quotePrefix="1" applyNumberFormat="1" applyFont="1" applyFill="1" applyBorder="1" applyAlignment="1">
      <alignment horizontal="center" vertical="center"/>
    </xf>
    <xf numFmtId="17" fontId="38" fillId="0" borderId="8" xfId="68" quotePrefix="1" applyNumberFormat="1" applyFont="1" applyFill="1" applyBorder="1" applyAlignment="1">
      <alignment horizontal="center" vertical="center"/>
    </xf>
    <xf numFmtId="17" fontId="38" fillId="0" borderId="9" xfId="68" quotePrefix="1" applyNumberFormat="1" applyFont="1" applyFill="1" applyBorder="1" applyAlignment="1">
      <alignment horizontal="center" vertical="center"/>
    </xf>
    <xf numFmtId="17" fontId="38" fillId="0" borderId="7" xfId="68" applyNumberFormat="1" applyFont="1" applyFill="1" applyBorder="1" applyAlignment="1">
      <alignment horizontal="center" vertical="center"/>
    </xf>
    <xf numFmtId="0" fontId="38" fillId="0" borderId="8" xfId="68" applyFont="1" applyFill="1" applyBorder="1" applyAlignment="1">
      <alignment horizontal="center" vertical="center"/>
    </xf>
    <xf numFmtId="0" fontId="38" fillId="0" borderId="9" xfId="68" applyFont="1" applyFill="1" applyBorder="1" applyAlignment="1">
      <alignment horizontal="center" vertical="center"/>
    </xf>
    <xf numFmtId="17" fontId="38" fillId="0" borderId="80" xfId="68" applyNumberFormat="1" applyFont="1" applyFill="1" applyBorder="1" applyAlignment="1">
      <alignment horizontal="center" vertical="center"/>
    </xf>
    <xf numFmtId="0" fontId="38" fillId="0" borderId="73" xfId="68" applyFont="1" applyFill="1" applyBorder="1" applyAlignment="1">
      <alignment horizontal="center" vertical="center"/>
    </xf>
    <xf numFmtId="0" fontId="38" fillId="0" borderId="106" xfId="68" applyFont="1" applyFill="1" applyBorder="1" applyAlignment="1">
      <alignment horizontal="center" vertical="center"/>
    </xf>
    <xf numFmtId="0" fontId="38" fillId="0" borderId="7" xfId="68" applyFont="1" applyFill="1" applyBorder="1" applyAlignment="1">
      <alignment horizontal="center" vertical="center"/>
    </xf>
    <xf numFmtId="0" fontId="38" fillId="0" borderId="3" xfId="68" applyFont="1" applyFill="1" applyBorder="1" applyAlignment="1">
      <alignment horizontal="center" vertical="center"/>
    </xf>
    <xf numFmtId="0" fontId="38" fillId="0" borderId="4" xfId="68" applyFont="1" applyFill="1" applyBorder="1" applyAlignment="1">
      <alignment horizontal="center" vertical="center"/>
    </xf>
    <xf numFmtId="0" fontId="38" fillId="0" borderId="2" xfId="68" applyFont="1" applyFill="1" applyBorder="1" applyAlignment="1">
      <alignment horizontal="center" vertical="center"/>
    </xf>
  </cellXfs>
  <cellStyles count="142">
    <cellStyle name="Comma" xfId="2" builtinId="3"/>
    <cellStyle name="Currency" xfId="1" builtinId="4"/>
    <cellStyle name="Currency 2" xfId="69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/>
    <cellStyle name="Hyperlink 2" xfId="70"/>
    <cellStyle name="Normal" xfId="0" builtinId="0" customBuiltin="1"/>
    <cellStyle name="Normal 2" xfId="68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sn.ca/" TargetMode="External"/><Relationship Id="rId4" Type="http://schemas.openxmlformats.org/officeDocument/2006/relationships/hyperlink" Target="http://www.bing.ca/" TargetMode="External"/><Relationship Id="rId5" Type="http://schemas.openxmlformats.org/officeDocument/2006/relationships/hyperlink" Target="http://www.yahoo.ca/" TargetMode="External"/><Relationship Id="rId6" Type="http://schemas.openxmlformats.org/officeDocument/2006/relationships/hyperlink" Target="http://www.bing.com/" TargetMode="External"/><Relationship Id="rId7" Type="http://schemas.openxmlformats.org/officeDocument/2006/relationships/hyperlink" Target="http://www.google.com/" TargetMode="External"/><Relationship Id="rId1" Type="http://schemas.openxmlformats.org/officeDocument/2006/relationships/hyperlink" Target="http://www.facebook.com/" TargetMode="External"/><Relationship Id="rId2" Type="http://schemas.openxmlformats.org/officeDocument/2006/relationships/hyperlink" Target="http://www.yahoo.ca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a/" TargetMode="External"/><Relationship Id="rId4" Type="http://schemas.openxmlformats.org/officeDocument/2006/relationships/hyperlink" Target="http://www.bing.ca/" TargetMode="External"/><Relationship Id="rId1" Type="http://schemas.openxmlformats.org/officeDocument/2006/relationships/hyperlink" Target="http://www.facebook.com/" TargetMode="External"/><Relationship Id="rId2" Type="http://schemas.openxmlformats.org/officeDocument/2006/relationships/hyperlink" Target="http://www.yahoo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abSelected="1" zoomScale="50" zoomScaleNormal="50" zoomScaleSheetLayoutView="75" zoomScalePageLayoutView="50" workbookViewId="0">
      <selection activeCell="C9" sqref="C9"/>
    </sheetView>
  </sheetViews>
  <sheetFormatPr baseColWidth="10" defaultColWidth="8.83203125" defaultRowHeight="14" x14ac:dyDescent="0"/>
  <cols>
    <col min="1" max="1" width="24.1640625" customWidth="1"/>
    <col min="2" max="14" width="16.33203125" customWidth="1"/>
    <col min="15" max="15" width="18.5" customWidth="1"/>
    <col min="16" max="19" width="16.33203125" customWidth="1"/>
    <col min="20" max="20" width="17" customWidth="1"/>
    <col min="21" max="24" width="16.33203125" customWidth="1"/>
    <col min="26" max="26" width="23.33203125" customWidth="1"/>
  </cols>
  <sheetData>
    <row r="1" spans="1:26" ht="26" customHeight="1" thickBot="1">
      <c r="A1" s="1006" t="s">
        <v>265</v>
      </c>
      <c r="B1" s="1007"/>
      <c r="C1" s="1007"/>
      <c r="D1" s="1007"/>
      <c r="E1" s="1007"/>
      <c r="F1" s="1007"/>
      <c r="G1" s="1007"/>
      <c r="H1" s="1007"/>
      <c r="I1" s="1007"/>
      <c r="J1" s="1007"/>
      <c r="K1" s="1007"/>
      <c r="L1" s="1007"/>
      <c r="M1" s="1007"/>
      <c r="N1" s="1007"/>
      <c r="O1" s="1007"/>
      <c r="P1" s="1007"/>
      <c r="Q1" s="1007"/>
      <c r="R1" s="1007"/>
      <c r="S1" s="1007"/>
      <c r="T1" s="1007"/>
      <c r="U1" s="1007"/>
      <c r="V1" s="1007"/>
      <c r="W1" s="1007"/>
      <c r="X1" s="1008"/>
      <c r="Y1" s="83"/>
    </row>
    <row r="2" spans="1:26" ht="35" customHeight="1" thickBot="1">
      <c r="A2" s="105" t="s">
        <v>0</v>
      </c>
      <c r="B2" s="107"/>
      <c r="C2" s="107"/>
      <c r="D2" s="107"/>
      <c r="E2" s="1009" t="s">
        <v>3</v>
      </c>
      <c r="F2" s="1010"/>
      <c r="G2" s="1010"/>
      <c r="H2" s="1010"/>
      <c r="I2" s="1011"/>
      <c r="J2" s="117" t="s">
        <v>31</v>
      </c>
      <c r="K2" s="1015" t="s">
        <v>1</v>
      </c>
      <c r="L2" s="1016"/>
      <c r="M2" s="1016"/>
      <c r="N2" s="1016"/>
      <c r="O2" s="1016"/>
      <c r="P2" s="1016"/>
      <c r="Q2" s="1016"/>
      <c r="R2" s="1016"/>
      <c r="S2" s="1016"/>
      <c r="T2" s="1016"/>
      <c r="U2" s="1012" t="s">
        <v>2</v>
      </c>
      <c r="V2" s="1013"/>
      <c r="W2" s="1013"/>
      <c r="X2" s="1014"/>
      <c r="Y2" s="83"/>
    </row>
    <row r="3" spans="1:26" ht="83" customHeight="1" thickBot="1">
      <c r="A3" s="223" t="s">
        <v>4</v>
      </c>
      <c r="B3" s="224" t="s">
        <v>5</v>
      </c>
      <c r="C3" s="224" t="s">
        <v>10</v>
      </c>
      <c r="D3" s="224" t="s">
        <v>6</v>
      </c>
      <c r="E3" s="225" t="s">
        <v>77</v>
      </c>
      <c r="F3" s="225" t="s">
        <v>247</v>
      </c>
      <c r="G3" s="225" t="s">
        <v>248</v>
      </c>
      <c r="H3" s="225" t="s">
        <v>250</v>
      </c>
      <c r="I3" s="225" t="s">
        <v>249</v>
      </c>
      <c r="J3" s="226" t="s">
        <v>32</v>
      </c>
      <c r="K3" s="227" t="s">
        <v>263</v>
      </c>
      <c r="L3" s="227" t="s">
        <v>251</v>
      </c>
      <c r="M3" s="227" t="s">
        <v>252</v>
      </c>
      <c r="N3" s="227" t="s">
        <v>257</v>
      </c>
      <c r="O3" s="227" t="s">
        <v>258</v>
      </c>
      <c r="P3" s="227" t="s">
        <v>259</v>
      </c>
      <c r="Q3" s="227" t="s">
        <v>87</v>
      </c>
      <c r="R3" s="227" t="s">
        <v>7</v>
      </c>
      <c r="S3" s="227" t="s">
        <v>260</v>
      </c>
      <c r="T3" s="227" t="s">
        <v>261</v>
      </c>
      <c r="U3" s="228" t="s">
        <v>8</v>
      </c>
      <c r="V3" s="229" t="s">
        <v>9</v>
      </c>
      <c r="W3" s="228" t="s">
        <v>262</v>
      </c>
      <c r="X3" s="228" t="s">
        <v>88</v>
      </c>
      <c r="Y3" s="83"/>
      <c r="Z3" s="16"/>
    </row>
    <row r="4" spans="1:26" ht="15">
      <c r="A4" s="211"/>
      <c r="B4" s="212"/>
      <c r="C4" s="211"/>
      <c r="D4" s="211"/>
      <c r="E4" s="213"/>
      <c r="F4" s="211"/>
      <c r="G4" s="214"/>
      <c r="H4" s="215"/>
      <c r="I4" s="215"/>
      <c r="J4" s="216"/>
      <c r="K4" s="217"/>
      <c r="L4" s="218"/>
      <c r="M4" s="219"/>
      <c r="N4" s="212"/>
      <c r="O4" s="220"/>
      <c r="P4" s="220"/>
      <c r="Q4" s="220"/>
      <c r="R4" s="220"/>
      <c r="S4" s="220"/>
      <c r="T4" s="221"/>
      <c r="U4" s="221"/>
      <c r="V4" s="221"/>
      <c r="W4" s="221"/>
      <c r="X4" s="221"/>
      <c r="Y4" s="83"/>
    </row>
    <row r="5" spans="1:26" ht="30">
      <c r="A5" s="642" t="s">
        <v>105</v>
      </c>
      <c r="B5" s="108">
        <v>345562</v>
      </c>
      <c r="C5" s="109" t="s">
        <v>91</v>
      </c>
      <c r="D5" s="109" t="s">
        <v>89</v>
      </c>
      <c r="E5" s="111" t="s">
        <v>93</v>
      </c>
      <c r="F5" s="109">
        <v>10</v>
      </c>
      <c r="G5" s="115">
        <v>280</v>
      </c>
      <c r="H5" s="116">
        <f>G5*F5</f>
        <v>2800</v>
      </c>
      <c r="I5" s="116">
        <f>H5/4</f>
        <v>700</v>
      </c>
      <c r="J5" s="119">
        <v>530</v>
      </c>
      <c r="K5" s="122">
        <v>28</v>
      </c>
      <c r="L5" s="123">
        <f>K5*I5</f>
        <v>19600</v>
      </c>
      <c r="M5" s="109" t="s">
        <v>90</v>
      </c>
      <c r="N5" s="108" t="s">
        <v>109</v>
      </c>
      <c r="O5" s="129">
        <v>31.88</v>
      </c>
      <c r="P5" s="130" t="s">
        <v>86</v>
      </c>
      <c r="Q5" s="129">
        <v>6846</v>
      </c>
      <c r="R5" s="130" t="s">
        <v>86</v>
      </c>
      <c r="S5" s="129">
        <f>T5*0.85</f>
        <v>24787.7</v>
      </c>
      <c r="T5" s="135">
        <f>I5*O5+Q5</f>
        <v>29162</v>
      </c>
      <c r="U5" s="135">
        <f>T5*K5</f>
        <v>816536</v>
      </c>
      <c r="V5" s="135">
        <f>U5*0.85</f>
        <v>694055.6</v>
      </c>
      <c r="W5" s="135">
        <f>U5/B5*1000</f>
        <v>2362.921849045902</v>
      </c>
      <c r="X5" s="135">
        <f>T5/J5</f>
        <v>55.02264150943396</v>
      </c>
      <c r="Y5" s="83"/>
    </row>
    <row r="6" spans="1:26" ht="15">
      <c r="A6" s="642"/>
      <c r="B6" s="108"/>
      <c r="C6" s="109"/>
      <c r="D6" s="109"/>
      <c r="E6" s="111"/>
      <c r="F6" s="109"/>
      <c r="G6" s="115"/>
      <c r="H6" s="116"/>
      <c r="I6" s="116"/>
      <c r="J6" s="119"/>
      <c r="K6" s="122"/>
      <c r="L6" s="123"/>
      <c r="M6" s="109"/>
      <c r="N6" s="108"/>
      <c r="O6" s="129"/>
      <c r="P6" s="130"/>
      <c r="Q6" s="129"/>
      <c r="R6" s="130"/>
      <c r="S6" s="129"/>
      <c r="T6" s="135"/>
      <c r="U6" s="135"/>
      <c r="V6" s="135"/>
      <c r="W6" s="135"/>
      <c r="X6" s="135"/>
      <c r="Y6" s="83"/>
    </row>
    <row r="7" spans="1:26" ht="30">
      <c r="A7" s="642" t="s">
        <v>105</v>
      </c>
      <c r="B7" s="108">
        <v>419027</v>
      </c>
      <c r="C7" s="109" t="s">
        <v>91</v>
      </c>
      <c r="D7" s="109" t="s">
        <v>97</v>
      </c>
      <c r="E7" s="111" t="s">
        <v>98</v>
      </c>
      <c r="F7" s="109">
        <v>10</v>
      </c>
      <c r="G7" s="115">
        <v>280</v>
      </c>
      <c r="H7" s="116">
        <f>F7*G7</f>
        <v>2800</v>
      </c>
      <c r="I7" s="116">
        <f>H7/2</f>
        <v>1400</v>
      </c>
      <c r="J7" s="119">
        <v>664</v>
      </c>
      <c r="K7" s="122">
        <v>27</v>
      </c>
      <c r="L7" s="123">
        <f>I7*K7</f>
        <v>37800</v>
      </c>
      <c r="M7" s="109" t="s">
        <v>90</v>
      </c>
      <c r="N7" s="108" t="s">
        <v>110</v>
      </c>
      <c r="O7" s="129">
        <v>30.69</v>
      </c>
      <c r="P7" s="130" t="s">
        <v>86</v>
      </c>
      <c r="Q7" s="129">
        <v>8557</v>
      </c>
      <c r="R7" s="130" t="s">
        <v>86</v>
      </c>
      <c r="S7" s="129">
        <f>T7*0.85</f>
        <v>43794.549999999996</v>
      </c>
      <c r="T7" s="135">
        <f>I7*O7+Q7</f>
        <v>51523</v>
      </c>
      <c r="U7" s="135">
        <f>T7*K7</f>
        <v>1391121</v>
      </c>
      <c r="V7" s="135">
        <f>U7*0.85</f>
        <v>1182452.8499999999</v>
      </c>
      <c r="W7" s="135">
        <f>U7/B7*1000</f>
        <v>3319.8839215611406</v>
      </c>
      <c r="X7" s="135">
        <f>T7/J7</f>
        <v>77.59487951807229</v>
      </c>
      <c r="Y7" s="83"/>
    </row>
    <row r="8" spans="1:26" ht="15">
      <c r="A8" s="642"/>
      <c r="B8" s="108"/>
      <c r="C8" s="109"/>
      <c r="D8" s="109"/>
      <c r="E8" s="112"/>
      <c r="F8" s="109"/>
      <c r="G8" s="115"/>
      <c r="H8" s="116"/>
      <c r="I8" s="116"/>
      <c r="J8" s="119"/>
      <c r="K8" s="122"/>
      <c r="L8" s="123"/>
      <c r="M8" s="109"/>
      <c r="N8" s="108"/>
      <c r="O8" s="129"/>
      <c r="P8" s="130"/>
      <c r="Q8" s="129"/>
      <c r="R8" s="130"/>
      <c r="S8" s="129"/>
      <c r="T8" s="135"/>
      <c r="U8" s="135"/>
      <c r="V8" s="135"/>
      <c r="W8" s="135"/>
      <c r="X8" s="135"/>
      <c r="Y8" s="83"/>
    </row>
    <row r="9" spans="1:26" ht="30">
      <c r="A9" s="642" t="s">
        <v>95</v>
      </c>
      <c r="B9" s="108">
        <v>58087</v>
      </c>
      <c r="C9" s="109" t="s">
        <v>91</v>
      </c>
      <c r="D9" s="109" t="s">
        <v>89</v>
      </c>
      <c r="E9" s="113" t="s">
        <v>93</v>
      </c>
      <c r="F9" s="109">
        <v>10</v>
      </c>
      <c r="G9" s="115">
        <v>160</v>
      </c>
      <c r="H9" s="116">
        <f>F9*G9</f>
        <v>1600</v>
      </c>
      <c r="I9" s="116">
        <f>H9/4</f>
        <v>400</v>
      </c>
      <c r="J9" s="119">
        <v>51</v>
      </c>
      <c r="K9" s="122">
        <v>31</v>
      </c>
      <c r="L9" s="123">
        <f>K9*I9</f>
        <v>12400</v>
      </c>
      <c r="M9" s="109" t="s">
        <v>90</v>
      </c>
      <c r="N9" s="108" t="s">
        <v>113</v>
      </c>
      <c r="O9" s="129">
        <v>1.98</v>
      </c>
      <c r="P9" s="130" t="s">
        <v>86</v>
      </c>
      <c r="Q9" s="129">
        <v>1439</v>
      </c>
      <c r="R9" s="132" t="s">
        <v>86</v>
      </c>
      <c r="S9" s="129">
        <f>T9*0.85</f>
        <v>1896.35</v>
      </c>
      <c r="T9" s="135">
        <f>I9*O9+Q9</f>
        <v>2231</v>
      </c>
      <c r="U9" s="135">
        <f>T9*K9</f>
        <v>69161</v>
      </c>
      <c r="V9" s="135">
        <f>U9*0.85</f>
        <v>58786.85</v>
      </c>
      <c r="W9" s="135">
        <f>U9/B9*1000</f>
        <v>1190.6450668824348</v>
      </c>
      <c r="X9" s="135">
        <f>T9/J9</f>
        <v>43.745098039215684</v>
      </c>
      <c r="Y9" s="83"/>
    </row>
    <row r="10" spans="1:26" ht="15">
      <c r="A10" s="642"/>
      <c r="B10" s="108"/>
      <c r="C10" s="109"/>
      <c r="D10" s="109"/>
      <c r="E10" s="111"/>
      <c r="F10" s="109"/>
      <c r="G10" s="115"/>
      <c r="H10" s="116"/>
      <c r="I10" s="116"/>
      <c r="J10" s="119"/>
      <c r="K10" s="122"/>
      <c r="L10" s="123"/>
      <c r="M10" s="109"/>
      <c r="N10" s="108"/>
      <c r="O10" s="129"/>
      <c r="P10" s="130"/>
      <c r="Q10" s="129"/>
      <c r="R10" s="130"/>
      <c r="S10" s="129"/>
      <c r="T10" s="135"/>
      <c r="U10" s="135"/>
      <c r="V10" s="135"/>
      <c r="W10" s="135"/>
      <c r="X10" s="135"/>
      <c r="Y10" s="83"/>
    </row>
    <row r="11" spans="1:26" ht="30">
      <c r="A11" s="642" t="s">
        <v>92</v>
      </c>
      <c r="B11" s="108">
        <v>52000</v>
      </c>
      <c r="C11" s="109" t="s">
        <v>102</v>
      </c>
      <c r="D11" s="109" t="s">
        <v>104</v>
      </c>
      <c r="E11" s="111" t="s">
        <v>94</v>
      </c>
      <c r="F11" s="109">
        <v>10</v>
      </c>
      <c r="G11" s="115">
        <v>221</v>
      </c>
      <c r="H11" s="116">
        <f>F11*G11</f>
        <v>2210</v>
      </c>
      <c r="I11" s="116">
        <f>H11/4</f>
        <v>552.5</v>
      </c>
      <c r="J11" s="119">
        <v>19</v>
      </c>
      <c r="K11" s="122">
        <v>31</v>
      </c>
      <c r="L11" s="123">
        <f>K11*I11</f>
        <v>17127.5</v>
      </c>
      <c r="M11" s="109" t="s">
        <v>90</v>
      </c>
      <c r="N11" s="108" t="s">
        <v>101</v>
      </c>
      <c r="O11" s="129">
        <v>1.54</v>
      </c>
      <c r="P11" s="130" t="s">
        <v>86</v>
      </c>
      <c r="Q11" s="129">
        <v>882</v>
      </c>
      <c r="R11" s="130" t="s">
        <v>86</v>
      </c>
      <c r="S11" s="129">
        <f>T11*0.85</f>
        <v>1472.9224999999999</v>
      </c>
      <c r="T11" s="135">
        <f>I11*O11+Q11</f>
        <v>1732.85</v>
      </c>
      <c r="U11" s="135">
        <f>T11*K11</f>
        <v>53718.35</v>
      </c>
      <c r="V11" s="135">
        <f>U11*0.85</f>
        <v>45660.597499999996</v>
      </c>
      <c r="W11" s="135">
        <f>U11/B11*1000</f>
        <v>1033.0451923076921</v>
      </c>
      <c r="X11" s="135">
        <f>T11/J11</f>
        <v>91.202631578947361</v>
      </c>
      <c r="Y11" s="83"/>
    </row>
    <row r="12" spans="1:26" ht="15">
      <c r="A12" s="642"/>
      <c r="B12" s="108"/>
      <c r="C12" s="109"/>
      <c r="D12" s="109"/>
      <c r="E12" s="111"/>
      <c r="F12" s="109"/>
      <c r="G12" s="115"/>
      <c r="H12" s="116"/>
      <c r="I12" s="116"/>
      <c r="J12" s="120"/>
      <c r="K12" s="122"/>
      <c r="L12" s="123"/>
      <c r="M12" s="109"/>
      <c r="N12" s="108"/>
      <c r="O12" s="129"/>
      <c r="P12" s="130"/>
      <c r="Q12" s="129"/>
      <c r="R12" s="130"/>
      <c r="S12" s="129"/>
      <c r="T12" s="135"/>
      <c r="U12" s="135"/>
      <c r="V12" s="135"/>
      <c r="W12" s="135"/>
      <c r="X12" s="135"/>
      <c r="Y12" s="83"/>
    </row>
    <row r="13" spans="1:26" ht="30">
      <c r="A13" s="642" t="s">
        <v>96</v>
      </c>
      <c r="B13" s="108">
        <v>130377</v>
      </c>
      <c r="C13" s="109" t="s">
        <v>91</v>
      </c>
      <c r="D13" s="109" t="s">
        <v>89</v>
      </c>
      <c r="E13" s="113" t="s">
        <v>93</v>
      </c>
      <c r="F13" s="109">
        <v>6</v>
      </c>
      <c r="G13" s="115">
        <v>175</v>
      </c>
      <c r="H13" s="115">
        <f>F13*G13</f>
        <v>1050</v>
      </c>
      <c r="I13" s="115">
        <f>H13/4</f>
        <v>262.5</v>
      </c>
      <c r="J13" s="119">
        <v>94</v>
      </c>
      <c r="K13" s="122">
        <v>32</v>
      </c>
      <c r="L13" s="124" t="s">
        <v>86</v>
      </c>
      <c r="M13" s="109" t="s">
        <v>99</v>
      </c>
      <c r="N13" s="127" t="s">
        <v>111</v>
      </c>
      <c r="O13" s="129">
        <v>1821</v>
      </c>
      <c r="P13" s="130" t="s">
        <v>86</v>
      </c>
      <c r="Q13" s="129" t="s">
        <v>103</v>
      </c>
      <c r="R13" s="130" t="s">
        <v>86</v>
      </c>
      <c r="S13" s="129">
        <f>T13*0.85</f>
        <v>1547.85</v>
      </c>
      <c r="T13" s="135">
        <f>O13</f>
        <v>1821</v>
      </c>
      <c r="U13" s="135">
        <f>T13*K13</f>
        <v>58272</v>
      </c>
      <c r="V13" s="135">
        <f>U13*0.85</f>
        <v>49531.199999999997</v>
      </c>
      <c r="W13" s="135">
        <f>U13/B13*1000</f>
        <v>446.94999884949033</v>
      </c>
      <c r="X13" s="135">
        <f>T13/J13</f>
        <v>19.372340425531913</v>
      </c>
      <c r="Y13" s="83"/>
    </row>
    <row r="14" spans="1:26" ht="30">
      <c r="A14" s="642" t="s">
        <v>100</v>
      </c>
      <c r="B14" s="108">
        <v>101050</v>
      </c>
      <c r="C14" s="109" t="s">
        <v>102</v>
      </c>
      <c r="D14" s="109" t="s">
        <v>89</v>
      </c>
      <c r="E14" s="113" t="s">
        <v>93</v>
      </c>
      <c r="F14" s="109">
        <v>6</v>
      </c>
      <c r="G14" s="115">
        <v>196</v>
      </c>
      <c r="H14" s="115">
        <f>F14*G14</f>
        <v>1176</v>
      </c>
      <c r="I14" s="115">
        <f>H14/2</f>
        <v>588</v>
      </c>
      <c r="J14" s="119">
        <v>53</v>
      </c>
      <c r="K14" s="122">
        <v>32</v>
      </c>
      <c r="L14" s="125" t="s">
        <v>86</v>
      </c>
      <c r="M14" s="109" t="s">
        <v>90</v>
      </c>
      <c r="N14" s="128" t="s">
        <v>101</v>
      </c>
      <c r="O14" s="129">
        <v>4.8899999999999997</v>
      </c>
      <c r="P14" s="130" t="s">
        <v>86</v>
      </c>
      <c r="Q14" s="129">
        <v>600</v>
      </c>
      <c r="R14" s="126" t="s">
        <v>86</v>
      </c>
      <c r="S14" s="133">
        <f>T14*0.85</f>
        <v>2954.0219999999995</v>
      </c>
      <c r="T14" s="136">
        <f>O14*I14+Q14</f>
        <v>3475.3199999999997</v>
      </c>
      <c r="U14" s="135">
        <f>T14*K14</f>
        <v>111210.23999999999</v>
      </c>
      <c r="V14" s="135">
        <f>U14*0.85</f>
        <v>94528.703999999983</v>
      </c>
      <c r="W14" s="136">
        <f>U14/B14*1000</f>
        <v>1100.5466600692725</v>
      </c>
      <c r="X14" s="135">
        <f>T14/J14</f>
        <v>65.572075471698113</v>
      </c>
      <c r="Y14" s="83"/>
    </row>
    <row r="15" spans="1:26" ht="23" customHeight="1" thickBot="1">
      <c r="A15" s="528"/>
      <c r="B15" s="143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5"/>
      <c r="O15" s="146"/>
      <c r="P15" s="146"/>
      <c r="Q15" s="144"/>
      <c r="R15" s="144"/>
      <c r="S15" s="144"/>
      <c r="T15" s="147"/>
      <c r="U15" s="147">
        <f>U5+U7+U9+U11+U13+U14</f>
        <v>2500018.59</v>
      </c>
      <c r="V15" s="147">
        <f>V5+V7+V9+V11+V13+V14</f>
        <v>2125015.8014999996</v>
      </c>
      <c r="W15" s="144"/>
      <c r="X15" s="144"/>
      <c r="Y15" s="83"/>
    </row>
    <row r="16" spans="1:26" ht="30" customHeight="1">
      <c r="A16" s="1041" t="s">
        <v>272</v>
      </c>
      <c r="B16" s="1042"/>
      <c r="C16" s="140">
        <f>(B13*K13)+(B14*K14)+(B5*K5)+(B7*K7)+(B9*K9)+(B11*K11)</f>
        <v>31807826</v>
      </c>
      <c r="D16" s="139"/>
      <c r="E16" s="110"/>
      <c r="F16" s="110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37"/>
      <c r="R16" s="131"/>
      <c r="S16" s="131"/>
      <c r="T16" s="138"/>
      <c r="U16" s="138"/>
      <c r="V16" s="138"/>
      <c r="W16" s="137"/>
      <c r="X16" s="138"/>
      <c r="Y16" s="83"/>
    </row>
    <row r="17" spans="1:25" ht="30" customHeight="1">
      <c r="A17" s="1043" t="s">
        <v>273</v>
      </c>
      <c r="B17" s="1044"/>
      <c r="C17" s="141">
        <f>U15</f>
        <v>2500018.59</v>
      </c>
      <c r="D17" s="106"/>
      <c r="E17" s="101"/>
      <c r="F17" s="101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83"/>
    </row>
    <row r="18" spans="1:25" ht="30" customHeight="1">
      <c r="A18" s="1043" t="s">
        <v>274</v>
      </c>
      <c r="B18" s="1044"/>
      <c r="C18" s="141">
        <f>V15</f>
        <v>2125015.8014999996</v>
      </c>
      <c r="D18" s="106"/>
      <c r="E18" s="101"/>
      <c r="F18" s="101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83"/>
    </row>
    <row r="19" spans="1:25" ht="32" customHeight="1" thickBot="1">
      <c r="A19" s="1045" t="s">
        <v>275</v>
      </c>
      <c r="B19" s="1046"/>
      <c r="C19" s="142">
        <f>C17/C16*1000</f>
        <v>78.597593875167689</v>
      </c>
      <c r="D19" s="106"/>
      <c r="E19" s="101"/>
      <c r="F19" s="101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83"/>
    </row>
    <row r="20" spans="1:25" ht="20" customHeight="1">
      <c r="A20" s="9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3"/>
    </row>
    <row r="21" spans="1:25" ht="20" customHeight="1">
      <c r="A21" s="104"/>
      <c r="B21" s="104"/>
      <c r="C21" s="104"/>
      <c r="D21" s="104"/>
      <c r="E21" s="104"/>
      <c r="F21" s="104"/>
      <c r="G21" s="104"/>
      <c r="H21" s="104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3"/>
    </row>
    <row r="22" spans="1:25" ht="20" customHeight="1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3"/>
    </row>
    <row r="23" spans="1:25" ht="20" customHeight="1" thickBot="1">
      <c r="A23" s="162" t="s">
        <v>75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89"/>
      <c r="S23" s="89"/>
      <c r="T23" s="89"/>
      <c r="U23" s="89"/>
      <c r="V23" s="89"/>
      <c r="W23" s="89"/>
      <c r="X23" s="89"/>
      <c r="Y23" s="83"/>
    </row>
    <row r="24" spans="1:25" ht="48.75" customHeight="1" thickBot="1">
      <c r="A24" s="1017" t="s">
        <v>76</v>
      </c>
      <c r="B24" s="1018"/>
      <c r="C24" s="209" t="s">
        <v>55</v>
      </c>
      <c r="D24" s="210" t="s">
        <v>56</v>
      </c>
      <c r="E24" s="209" t="s">
        <v>57</v>
      </c>
      <c r="F24" s="209" t="s">
        <v>58</v>
      </c>
      <c r="G24" s="209" t="s">
        <v>59</v>
      </c>
      <c r="H24" s="209" t="s">
        <v>60</v>
      </c>
      <c r="I24" s="209" t="s">
        <v>61</v>
      </c>
      <c r="J24" s="209" t="s">
        <v>62</v>
      </c>
      <c r="K24" s="209" t="s">
        <v>63</v>
      </c>
      <c r="L24" s="209" t="s">
        <v>64</v>
      </c>
      <c r="M24" s="209" t="s">
        <v>65</v>
      </c>
      <c r="N24" s="209" t="s">
        <v>66</v>
      </c>
      <c r="O24" s="209" t="s">
        <v>108</v>
      </c>
      <c r="P24" s="199"/>
      <c r="Q24" s="84"/>
      <c r="R24" s="89"/>
      <c r="S24" s="89"/>
      <c r="T24" s="89"/>
      <c r="U24" s="89"/>
      <c r="V24" s="89"/>
      <c r="W24" s="89"/>
      <c r="X24" s="89"/>
      <c r="Y24" s="83"/>
    </row>
    <row r="25" spans="1:25" ht="20" customHeight="1">
      <c r="A25" s="1021" t="s">
        <v>115</v>
      </c>
      <c r="B25" s="1022"/>
      <c r="C25" s="205">
        <v>2</v>
      </c>
      <c r="D25" s="206">
        <v>2</v>
      </c>
      <c r="E25" s="205">
        <v>2</v>
      </c>
      <c r="F25" s="205">
        <v>2</v>
      </c>
      <c r="G25" s="205">
        <v>3</v>
      </c>
      <c r="H25" s="205">
        <v>3</v>
      </c>
      <c r="I25" s="205">
        <v>3</v>
      </c>
      <c r="J25" s="205">
        <v>3</v>
      </c>
      <c r="K25" s="207">
        <v>2</v>
      </c>
      <c r="L25" s="205">
        <v>2</v>
      </c>
      <c r="M25" s="205">
        <v>2</v>
      </c>
      <c r="N25" s="205">
        <v>2</v>
      </c>
      <c r="O25" s="208"/>
      <c r="P25" s="200"/>
      <c r="Q25" s="102"/>
      <c r="R25" s="89"/>
      <c r="S25" s="89"/>
      <c r="T25" s="89"/>
      <c r="U25" s="89"/>
      <c r="V25" s="89"/>
      <c r="W25" s="89"/>
      <c r="X25" s="89"/>
      <c r="Y25" s="83"/>
    </row>
    <row r="26" spans="1:25" ht="31" customHeight="1">
      <c r="A26" s="1004" t="s">
        <v>106</v>
      </c>
      <c r="B26" s="1005"/>
      <c r="C26" s="172">
        <f>T5*C25</f>
        <v>58324</v>
      </c>
      <c r="D26" s="181">
        <f>T5*D25</f>
        <v>58324</v>
      </c>
      <c r="E26" s="172">
        <f>T5*E25</f>
        <v>58324</v>
      </c>
      <c r="F26" s="172">
        <f>T5*F25</f>
        <v>58324</v>
      </c>
      <c r="G26" s="172">
        <f>T5*G25</f>
        <v>87486</v>
      </c>
      <c r="H26" s="172">
        <f>T5*H25</f>
        <v>87486</v>
      </c>
      <c r="I26" s="172">
        <f>T5*I25</f>
        <v>87486</v>
      </c>
      <c r="J26" s="172">
        <f>T5*J25</f>
        <v>87486</v>
      </c>
      <c r="K26" s="192">
        <f>T5*K25</f>
        <v>58324</v>
      </c>
      <c r="L26" s="172">
        <f>T5*L25</f>
        <v>58324</v>
      </c>
      <c r="M26" s="172">
        <f>T5*M25</f>
        <v>58324</v>
      </c>
      <c r="N26" s="172">
        <f>T5*N25</f>
        <v>58324</v>
      </c>
      <c r="O26" s="172">
        <f>C26+D26+E26+F26+G26+H26+I26+J26+K26+L26+M26+N26</f>
        <v>816536</v>
      </c>
      <c r="P26" s="201"/>
      <c r="Q26" s="102"/>
      <c r="R26" s="89"/>
      <c r="S26" s="89"/>
      <c r="T26" s="89"/>
      <c r="U26" s="89"/>
      <c r="V26" s="89"/>
      <c r="W26" s="89"/>
      <c r="X26" s="89"/>
      <c r="Y26" s="83"/>
    </row>
    <row r="27" spans="1:25" ht="21" customHeight="1">
      <c r="A27" s="1002" t="s">
        <v>115</v>
      </c>
      <c r="B27" s="1003"/>
      <c r="C27" s="171">
        <v>1</v>
      </c>
      <c r="D27" s="180">
        <v>1</v>
      </c>
      <c r="E27" s="171">
        <v>1</v>
      </c>
      <c r="F27" s="171">
        <v>4</v>
      </c>
      <c r="G27" s="171">
        <v>4</v>
      </c>
      <c r="H27" s="171">
        <v>4</v>
      </c>
      <c r="I27" s="171">
        <v>4</v>
      </c>
      <c r="J27" s="171">
        <v>4</v>
      </c>
      <c r="K27" s="179">
        <v>1</v>
      </c>
      <c r="L27" s="171">
        <v>1</v>
      </c>
      <c r="M27" s="171">
        <v>1</v>
      </c>
      <c r="N27" s="171">
        <v>1</v>
      </c>
      <c r="O27" s="171"/>
      <c r="P27" s="200"/>
      <c r="Q27" s="102"/>
      <c r="R27" s="89"/>
      <c r="S27" s="89"/>
      <c r="T27" s="89"/>
      <c r="U27" s="89"/>
      <c r="V27" s="89"/>
      <c r="W27" s="89"/>
      <c r="X27" s="89"/>
      <c r="Y27" s="83"/>
    </row>
    <row r="28" spans="1:25" ht="31" customHeight="1">
      <c r="A28" s="1004" t="s">
        <v>107</v>
      </c>
      <c r="B28" s="1005"/>
      <c r="C28" s="173">
        <f>T7*C27</f>
        <v>51523</v>
      </c>
      <c r="D28" s="182">
        <f>T7*D27</f>
        <v>51523</v>
      </c>
      <c r="E28" s="173">
        <f>T7*E27</f>
        <v>51523</v>
      </c>
      <c r="F28" s="172">
        <f>T7*F27</f>
        <v>206092</v>
      </c>
      <c r="G28" s="172">
        <f>T7*G27</f>
        <v>206092</v>
      </c>
      <c r="H28" s="172">
        <f>T7*H27</f>
        <v>206092</v>
      </c>
      <c r="I28" s="172">
        <f>T7*I27</f>
        <v>206092</v>
      </c>
      <c r="J28" s="172">
        <f>T7*J27</f>
        <v>206092</v>
      </c>
      <c r="K28" s="193">
        <f>T7*K27</f>
        <v>51523</v>
      </c>
      <c r="L28" s="173">
        <f>T7*L27</f>
        <v>51523</v>
      </c>
      <c r="M28" s="173">
        <f>T7*M27</f>
        <v>51523</v>
      </c>
      <c r="N28" s="173">
        <f>T7*N27</f>
        <v>51523</v>
      </c>
      <c r="O28" s="172">
        <f>C28+D28+E28+F28+G28+H28+I28+J28+K28+L28+M28+N28</f>
        <v>1391121</v>
      </c>
      <c r="P28" s="200"/>
      <c r="Q28" s="102"/>
      <c r="R28" s="89"/>
      <c r="S28" s="89"/>
      <c r="T28" s="89"/>
      <c r="U28" s="89"/>
      <c r="V28" s="89"/>
      <c r="W28" s="89"/>
      <c r="X28" s="89"/>
      <c r="Y28" s="83"/>
    </row>
    <row r="29" spans="1:25" ht="24" customHeight="1">
      <c r="A29" s="1002" t="s">
        <v>115</v>
      </c>
      <c r="B29" s="1003"/>
      <c r="C29" s="171">
        <v>1</v>
      </c>
      <c r="D29" s="180">
        <v>3</v>
      </c>
      <c r="E29" s="171">
        <v>3</v>
      </c>
      <c r="F29" s="171">
        <v>3</v>
      </c>
      <c r="G29" s="171">
        <v>3</v>
      </c>
      <c r="H29" s="171">
        <v>3</v>
      </c>
      <c r="I29" s="171">
        <v>3</v>
      </c>
      <c r="J29" s="171">
        <v>3</v>
      </c>
      <c r="K29" s="179">
        <v>2</v>
      </c>
      <c r="L29" s="171">
        <v>2</v>
      </c>
      <c r="M29" s="171">
        <v>2</v>
      </c>
      <c r="N29" s="171">
        <v>3</v>
      </c>
      <c r="O29" s="175"/>
      <c r="P29" s="200"/>
      <c r="Q29" s="102"/>
      <c r="R29" s="89"/>
      <c r="S29" s="89"/>
      <c r="T29" s="89"/>
      <c r="U29" s="89"/>
      <c r="V29" s="89"/>
      <c r="W29" s="89"/>
      <c r="X29" s="89"/>
      <c r="Y29" s="83"/>
    </row>
    <row r="30" spans="1:25" ht="23" customHeight="1">
      <c r="A30" s="1039" t="s">
        <v>95</v>
      </c>
      <c r="B30" s="1040"/>
      <c r="C30" s="174">
        <f>T9*C29</f>
        <v>2231</v>
      </c>
      <c r="D30" s="183">
        <f>T9*D29</f>
        <v>6693</v>
      </c>
      <c r="E30" s="174">
        <f>T9*E29</f>
        <v>6693</v>
      </c>
      <c r="F30" s="174">
        <f>T9*F29</f>
        <v>6693</v>
      </c>
      <c r="G30" s="174">
        <f>T9*G29</f>
        <v>6693</v>
      </c>
      <c r="H30" s="174">
        <f>T9*H29</f>
        <v>6693</v>
      </c>
      <c r="I30" s="174">
        <f>T9*I29</f>
        <v>6693</v>
      </c>
      <c r="J30" s="174">
        <f>T9*J29</f>
        <v>6693</v>
      </c>
      <c r="K30" s="194">
        <f>T9*K29</f>
        <v>4462</v>
      </c>
      <c r="L30" s="174">
        <f>T9*L29</f>
        <v>4462</v>
      </c>
      <c r="M30" s="174">
        <f>T9*M29</f>
        <v>4462</v>
      </c>
      <c r="N30" s="174">
        <f>T9*N29</f>
        <v>6693</v>
      </c>
      <c r="O30" s="174">
        <f>C30+D30+E30+F30+G30+H30+I30+J30+K30+L30+M30+N30</f>
        <v>69161</v>
      </c>
      <c r="P30" s="200"/>
      <c r="Q30" s="102"/>
      <c r="R30" s="89"/>
      <c r="S30" s="89"/>
      <c r="T30" s="89"/>
      <c r="U30" s="89"/>
      <c r="V30" s="89"/>
      <c r="W30" s="89"/>
      <c r="X30" s="89"/>
      <c r="Y30" s="83"/>
    </row>
    <row r="31" spans="1:25" ht="25" customHeight="1">
      <c r="A31" s="1002" t="s">
        <v>115</v>
      </c>
      <c r="B31" s="1003"/>
      <c r="C31" s="175">
        <v>2</v>
      </c>
      <c r="D31" s="184">
        <v>3</v>
      </c>
      <c r="E31" s="175">
        <v>2</v>
      </c>
      <c r="F31" s="175">
        <v>3</v>
      </c>
      <c r="G31" s="175">
        <v>3</v>
      </c>
      <c r="H31" s="175">
        <v>3</v>
      </c>
      <c r="I31" s="175">
        <v>3</v>
      </c>
      <c r="J31" s="175">
        <v>3</v>
      </c>
      <c r="K31" s="179">
        <v>2</v>
      </c>
      <c r="L31" s="175">
        <v>2</v>
      </c>
      <c r="M31" s="175">
        <v>2</v>
      </c>
      <c r="N31" s="175">
        <v>3</v>
      </c>
      <c r="O31" s="175"/>
      <c r="P31" s="200"/>
      <c r="Q31" s="102"/>
      <c r="R31" s="89"/>
      <c r="S31" s="89"/>
      <c r="T31" s="89"/>
      <c r="U31" s="89"/>
      <c r="V31" s="89"/>
      <c r="W31" s="89"/>
      <c r="X31" s="89"/>
      <c r="Y31" s="83"/>
    </row>
    <row r="32" spans="1:25" ht="23" customHeight="1">
      <c r="A32" s="1039" t="s">
        <v>92</v>
      </c>
      <c r="B32" s="1040"/>
      <c r="C32" s="174">
        <f>T11*C31</f>
        <v>3465.7</v>
      </c>
      <c r="D32" s="183">
        <f>T11*D31</f>
        <v>5198.5499999999993</v>
      </c>
      <c r="E32" s="174">
        <f>T11*E31</f>
        <v>3465.7</v>
      </c>
      <c r="F32" s="174">
        <f>T11*F31</f>
        <v>5198.5499999999993</v>
      </c>
      <c r="G32" s="174">
        <f>T11*G31</f>
        <v>5198.5499999999993</v>
      </c>
      <c r="H32" s="174">
        <f>T11*H31</f>
        <v>5198.5499999999993</v>
      </c>
      <c r="I32" s="174">
        <f>T11*I31</f>
        <v>5198.5499999999993</v>
      </c>
      <c r="J32" s="174">
        <f>T11*J31</f>
        <v>5198.5499999999993</v>
      </c>
      <c r="K32" s="194">
        <f>T11*K31</f>
        <v>3465.7</v>
      </c>
      <c r="L32" s="174">
        <f>T11*L31</f>
        <v>3465.7</v>
      </c>
      <c r="M32" s="174">
        <f>T11*M31</f>
        <v>3465.7</v>
      </c>
      <c r="N32" s="174">
        <f>T11*N31</f>
        <v>5198.5499999999993</v>
      </c>
      <c r="O32" s="174">
        <f>C32+D32+E32+F32+G32+H32+I32+J32+K32+L32+M32+N32</f>
        <v>53718.349999999991</v>
      </c>
      <c r="P32" s="200"/>
      <c r="Q32" s="102"/>
      <c r="R32" s="89"/>
      <c r="S32" s="89"/>
      <c r="T32" s="89"/>
      <c r="U32" s="89"/>
      <c r="V32" s="89"/>
      <c r="W32" s="89"/>
      <c r="X32" s="89"/>
      <c r="Y32" s="83"/>
    </row>
    <row r="33" spans="1:25" ht="23" customHeight="1">
      <c r="A33" s="1002" t="s">
        <v>115</v>
      </c>
      <c r="B33" s="1003"/>
      <c r="C33" s="171">
        <v>2</v>
      </c>
      <c r="D33" s="180">
        <v>2</v>
      </c>
      <c r="E33" s="171">
        <v>2</v>
      </c>
      <c r="F33" s="171">
        <v>3</v>
      </c>
      <c r="G33" s="171">
        <v>4</v>
      </c>
      <c r="H33" s="171">
        <v>4</v>
      </c>
      <c r="I33" s="171">
        <v>4</v>
      </c>
      <c r="J33" s="171">
        <v>4</v>
      </c>
      <c r="K33" s="179">
        <v>3</v>
      </c>
      <c r="L33" s="171">
        <v>2</v>
      </c>
      <c r="M33" s="171">
        <v>1</v>
      </c>
      <c r="N33" s="171">
        <v>1</v>
      </c>
      <c r="O33" s="203"/>
      <c r="P33" s="200"/>
      <c r="Q33" s="102"/>
      <c r="R33" s="89"/>
      <c r="S33" s="89"/>
      <c r="T33" s="89"/>
      <c r="U33" s="89"/>
      <c r="V33" s="89"/>
      <c r="W33" s="89"/>
      <c r="X33" s="89"/>
      <c r="Y33" s="83"/>
    </row>
    <row r="34" spans="1:25" ht="23" customHeight="1">
      <c r="A34" s="1019" t="s">
        <v>96</v>
      </c>
      <c r="B34" s="1020"/>
      <c r="C34" s="176">
        <f>T13*C33</f>
        <v>3642</v>
      </c>
      <c r="D34" s="185">
        <f>T13*D33</f>
        <v>3642</v>
      </c>
      <c r="E34" s="178">
        <f>T13*E33</f>
        <v>3642</v>
      </c>
      <c r="F34" s="178">
        <f>T13*F33</f>
        <v>5463</v>
      </c>
      <c r="G34" s="190">
        <f>T13*G33</f>
        <v>7284</v>
      </c>
      <c r="H34" s="178">
        <f>T13*H33</f>
        <v>7284</v>
      </c>
      <c r="I34" s="178">
        <f>T13*I33</f>
        <v>7284</v>
      </c>
      <c r="J34" s="178">
        <f>T13*J33</f>
        <v>7284</v>
      </c>
      <c r="K34" s="195">
        <f>T13*K33</f>
        <v>5463</v>
      </c>
      <c r="L34" s="176">
        <f>T13*L33</f>
        <v>3642</v>
      </c>
      <c r="M34" s="176">
        <f>T13*M33</f>
        <v>1821</v>
      </c>
      <c r="N34" s="176">
        <f>T13*N33</f>
        <v>1821</v>
      </c>
      <c r="O34" s="176">
        <f>C34+D34+E34+F34+G34+H34+I34+J34+K34+L34+M34+N34</f>
        <v>58272</v>
      </c>
      <c r="P34" s="200"/>
      <c r="Q34" s="102"/>
      <c r="R34" s="89"/>
      <c r="S34" s="89"/>
      <c r="T34" s="89"/>
      <c r="U34" s="89"/>
      <c r="V34" s="89"/>
      <c r="W34" s="89"/>
      <c r="X34" s="89"/>
      <c r="Y34" s="83"/>
    </row>
    <row r="35" spans="1:25" ht="23" customHeight="1">
      <c r="A35" s="1037" t="s">
        <v>115</v>
      </c>
      <c r="B35" s="1038"/>
      <c r="C35" s="171">
        <v>1</v>
      </c>
      <c r="D35" s="186">
        <v>1</v>
      </c>
      <c r="E35" s="179">
        <v>2</v>
      </c>
      <c r="F35" s="179">
        <v>3</v>
      </c>
      <c r="G35" s="179">
        <v>4</v>
      </c>
      <c r="H35" s="179">
        <v>4</v>
      </c>
      <c r="I35" s="179">
        <v>4</v>
      </c>
      <c r="J35" s="179">
        <v>4</v>
      </c>
      <c r="K35" s="196">
        <v>3</v>
      </c>
      <c r="L35" s="171">
        <v>2</v>
      </c>
      <c r="M35" s="171">
        <v>2</v>
      </c>
      <c r="N35" s="171">
        <v>2</v>
      </c>
      <c r="O35" s="203"/>
      <c r="P35" s="200"/>
      <c r="Q35" s="102"/>
      <c r="R35" s="89"/>
      <c r="S35" s="89"/>
      <c r="T35" s="89"/>
      <c r="U35" s="89"/>
      <c r="V35" s="89"/>
      <c r="W35" s="89"/>
      <c r="X35" s="89"/>
      <c r="Y35" s="83"/>
    </row>
    <row r="36" spans="1:25" ht="23" customHeight="1">
      <c r="A36" s="1023" t="s">
        <v>100</v>
      </c>
      <c r="B36" s="1024"/>
      <c r="C36" s="176">
        <f>T14*C35</f>
        <v>3475.3199999999997</v>
      </c>
      <c r="D36" s="187">
        <f>T14*D35</f>
        <v>3475.3199999999997</v>
      </c>
      <c r="E36" s="176">
        <f>T14*E35</f>
        <v>6950.6399999999994</v>
      </c>
      <c r="F36" s="176">
        <f>T14*F35</f>
        <v>10425.959999999999</v>
      </c>
      <c r="G36" s="191">
        <f>T14*G35</f>
        <v>13901.279999999999</v>
      </c>
      <c r="H36" s="176">
        <f>T14*H35</f>
        <v>13901.279999999999</v>
      </c>
      <c r="I36" s="176">
        <f>T14*I35</f>
        <v>13901.279999999999</v>
      </c>
      <c r="J36" s="176">
        <f>T14*J35</f>
        <v>13901.279999999999</v>
      </c>
      <c r="K36" s="197">
        <f>T14*K35</f>
        <v>10425.959999999999</v>
      </c>
      <c r="L36" s="176">
        <f>T14*L35</f>
        <v>6950.6399999999994</v>
      </c>
      <c r="M36" s="176">
        <f>T14*M35</f>
        <v>6950.6399999999994</v>
      </c>
      <c r="N36" s="176">
        <f>T14*N35</f>
        <v>6950.6399999999994</v>
      </c>
      <c r="O36" s="176">
        <f>C36+D36+E36+F36+G36+H36+I36+J36+K36+L36+M36+N36</f>
        <v>111210.23999999998</v>
      </c>
      <c r="P36" s="200"/>
      <c r="Q36" s="102"/>
      <c r="R36" s="89"/>
      <c r="S36" s="89"/>
      <c r="T36" s="89"/>
      <c r="U36" s="89"/>
      <c r="V36" s="89"/>
      <c r="W36" s="89"/>
      <c r="X36" s="89"/>
      <c r="Y36" s="83"/>
    </row>
    <row r="37" spans="1:25" ht="23" customHeight="1" thickBot="1">
      <c r="A37" s="1035" t="s">
        <v>116</v>
      </c>
      <c r="B37" s="1036"/>
      <c r="C37" s="177">
        <f t="shared" ref="C37:N37" si="0">C25+C27+C29+C31+C33+C35</f>
        <v>9</v>
      </c>
      <c r="D37" s="188">
        <f t="shared" si="0"/>
        <v>12</v>
      </c>
      <c r="E37" s="177">
        <f t="shared" si="0"/>
        <v>12</v>
      </c>
      <c r="F37" s="177">
        <f t="shared" si="0"/>
        <v>18</v>
      </c>
      <c r="G37" s="177">
        <f t="shared" si="0"/>
        <v>21</v>
      </c>
      <c r="H37" s="177">
        <f t="shared" si="0"/>
        <v>21</v>
      </c>
      <c r="I37" s="177">
        <f t="shared" si="0"/>
        <v>21</v>
      </c>
      <c r="J37" s="177">
        <f t="shared" si="0"/>
        <v>21</v>
      </c>
      <c r="K37" s="198">
        <f t="shared" si="0"/>
        <v>13</v>
      </c>
      <c r="L37" s="177">
        <f t="shared" si="0"/>
        <v>11</v>
      </c>
      <c r="M37" s="177">
        <f t="shared" si="0"/>
        <v>10</v>
      </c>
      <c r="N37" s="177">
        <f t="shared" si="0"/>
        <v>12</v>
      </c>
      <c r="O37" s="204">
        <f>C37+D37+E37+F37+G37+H37+I37+J37+K37+L37+M37+N37</f>
        <v>181</v>
      </c>
      <c r="P37" s="200"/>
      <c r="Q37" s="102"/>
      <c r="R37" s="89"/>
      <c r="S37" s="89"/>
      <c r="T37" s="89"/>
      <c r="U37" s="89"/>
      <c r="V37" s="89"/>
      <c r="W37" s="89"/>
      <c r="X37" s="89"/>
      <c r="Y37" s="83"/>
    </row>
    <row r="38" spans="1:25" ht="16" thickBot="1">
      <c r="A38" s="998" t="s">
        <v>41</v>
      </c>
      <c r="B38" s="13" t="s">
        <v>53</v>
      </c>
      <c r="C38" s="169">
        <f>C39/O39</f>
        <v>4.9064043159775056E-2</v>
      </c>
      <c r="D38" s="170">
        <f>D39/O39</f>
        <v>5.154196473395023E-2</v>
      </c>
      <c r="E38" s="189">
        <f>E39/O39</f>
        <v>5.2238947551186E-2</v>
      </c>
      <c r="F38" s="189">
        <f>F39/O39</f>
        <v>0.11687773489716327</v>
      </c>
      <c r="G38" s="169">
        <f>G39/O39</f>
        <v>0.13066096040509842</v>
      </c>
      <c r="H38" s="169">
        <f>H39/O39</f>
        <v>0.13066096040509842</v>
      </c>
      <c r="I38" s="169">
        <f>I39/O39</f>
        <v>0.13066096040509842</v>
      </c>
      <c r="J38" s="169">
        <f>J39/O39</f>
        <v>0.13066096040509842</v>
      </c>
      <c r="K38" s="169">
        <f>K39/O39</f>
        <v>5.3465066433765994E-2</v>
      </c>
      <c r="L38" s="169">
        <f>L39/O39</f>
        <v>5.1346554187023059E-2</v>
      </c>
      <c r="M38" s="169">
        <f>M39/O39</f>
        <v>5.061815960336518E-2</v>
      </c>
      <c r="N38" s="170">
        <f>N39/O39</f>
        <v>5.2203687813377413E-2</v>
      </c>
      <c r="O38" s="202">
        <f>O39/O39</f>
        <v>1</v>
      </c>
      <c r="P38" s="17"/>
      <c r="Q38" s="90"/>
      <c r="R38" s="89"/>
      <c r="S38" s="89"/>
      <c r="T38" s="89"/>
      <c r="U38" s="89"/>
      <c r="V38" s="89"/>
      <c r="W38" s="89"/>
      <c r="X38" s="89"/>
      <c r="Y38" s="83"/>
    </row>
    <row r="39" spans="1:25" ht="25" customHeight="1" thickBot="1">
      <c r="A39" s="999"/>
      <c r="B39" s="13" t="s">
        <v>54</v>
      </c>
      <c r="C39" s="164">
        <f>C26+C28+C30+C32+C34+C36</f>
        <v>122661.01999999999</v>
      </c>
      <c r="D39" s="165">
        <f>D26+D28+D30+D32+D34+D36</f>
        <v>128855.87</v>
      </c>
      <c r="E39" s="166">
        <f>E34+E28+E36+E26+E30+E32</f>
        <v>130598.34</v>
      </c>
      <c r="F39" s="166">
        <f>F34+F36+F26+F28+F30+F32</f>
        <v>292196.50999999995</v>
      </c>
      <c r="G39" s="165">
        <f>G34+G36+G26+G28+G30+G32</f>
        <v>326654.83</v>
      </c>
      <c r="H39" s="166">
        <f>H34+H36+H26+H28+H30+H32</f>
        <v>326654.83</v>
      </c>
      <c r="I39" s="166">
        <f>I34+I36+I26+I28+I30+I32</f>
        <v>326654.83</v>
      </c>
      <c r="J39" s="166">
        <f>J34+J36+J26+J28+J30+J32</f>
        <v>326654.83</v>
      </c>
      <c r="K39" s="166">
        <f>K34+K28+K36+K26+K30+K32</f>
        <v>133663.66</v>
      </c>
      <c r="L39" s="166">
        <f>L26+L28+L30+L32+L34+L36</f>
        <v>128367.34</v>
      </c>
      <c r="M39" s="166">
        <f>M26+M28+M30+M32+M34+M36</f>
        <v>126546.34</v>
      </c>
      <c r="N39" s="167">
        <f>N26+N28+N30+N32+N34+N36</f>
        <v>130510.19</v>
      </c>
      <c r="O39" s="168">
        <f>O34+O36+O26+O28+O30+O32</f>
        <v>2500018.5900000003</v>
      </c>
      <c r="P39" s="18"/>
      <c r="Q39" s="90"/>
      <c r="R39" s="89"/>
      <c r="S39" s="89"/>
      <c r="T39" s="89"/>
      <c r="U39" s="89"/>
      <c r="V39" s="89"/>
      <c r="W39" s="89"/>
      <c r="X39" s="89"/>
      <c r="Y39" s="83"/>
    </row>
    <row r="40" spans="1:25" ht="15">
      <c r="A40" s="103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3"/>
    </row>
    <row r="41" spans="1:25" ht="1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3"/>
    </row>
    <row r="42" spans="1:25" ht="18" thickBot="1">
      <c r="A42" s="1025" t="s">
        <v>78</v>
      </c>
      <c r="B42" s="1026"/>
      <c r="C42" s="1026"/>
      <c r="D42" s="1026"/>
      <c r="E42" s="1026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3"/>
    </row>
    <row r="43" spans="1:25" ht="30">
      <c r="A43" s="1031" t="s">
        <v>67</v>
      </c>
      <c r="B43" s="1032"/>
      <c r="C43" s="160" t="s">
        <v>177</v>
      </c>
      <c r="D43" s="161" t="s">
        <v>114</v>
      </c>
      <c r="E43" s="160" t="s">
        <v>85</v>
      </c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3"/>
    </row>
    <row r="44" spans="1:25" ht="15">
      <c r="A44" s="1033" t="s">
        <v>69</v>
      </c>
      <c r="B44" s="1034"/>
      <c r="C44" s="148">
        <v>7.0000000000000007E-2</v>
      </c>
      <c r="D44" s="150">
        <f>(O26*C44)+(O28*C44)</f>
        <v>154535.99000000002</v>
      </c>
      <c r="E44" s="152">
        <f>D44/D49</f>
        <v>6.1813936351569301E-2</v>
      </c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3"/>
    </row>
    <row r="45" spans="1:25" ht="15">
      <c r="A45" s="1029" t="s">
        <v>70</v>
      </c>
      <c r="B45" s="1030"/>
      <c r="C45" s="149">
        <v>0.23400000000000001</v>
      </c>
      <c r="D45" s="151">
        <f>(O26*C45)+(O28*C45)</f>
        <v>516591.73800000001</v>
      </c>
      <c r="E45" s="152">
        <f>D45/D49</f>
        <v>0.20663515866096022</v>
      </c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3"/>
    </row>
    <row r="46" spans="1:25" ht="15">
      <c r="A46" s="1029" t="s">
        <v>71</v>
      </c>
      <c r="B46" s="1030"/>
      <c r="C46" s="149">
        <v>0.38800000000000001</v>
      </c>
      <c r="D46" s="151">
        <f>(O26*C46)+(O28*C46)</f>
        <v>856570.91599999997</v>
      </c>
      <c r="E46" s="152">
        <f>D46/D49</f>
        <v>0.34262581863441266</v>
      </c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3"/>
    </row>
    <row r="47" spans="1:25" ht="15">
      <c r="A47" s="1029" t="s">
        <v>176</v>
      </c>
      <c r="B47" s="1030"/>
      <c r="C47" s="149">
        <v>0.17299999999999999</v>
      </c>
      <c r="D47" s="134">
        <f>(O30+O32)+(O26*C47)+(O28*C47)</f>
        <v>504804.01099999994</v>
      </c>
      <c r="E47" s="152">
        <f>D47/D49</f>
        <v>0.20192010292211465</v>
      </c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3"/>
    </row>
    <row r="48" spans="1:25" ht="16" thickBot="1">
      <c r="A48" s="1027" t="s">
        <v>79</v>
      </c>
      <c r="B48" s="1028"/>
      <c r="C48" s="153">
        <v>0.13500000000000001</v>
      </c>
      <c r="D48" s="154">
        <f>(O34+O36)+(O26*C48)+(O28*C48)</f>
        <v>467515.935</v>
      </c>
      <c r="E48" s="155">
        <f>D48/D49</f>
        <v>0.18700498343094321</v>
      </c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3"/>
    </row>
    <row r="49" spans="1:25" ht="16" thickBot="1">
      <c r="A49" s="1000" t="s">
        <v>83</v>
      </c>
      <c r="B49" s="1001"/>
      <c r="C49" s="156">
        <f>C44+C45+C46+C47+C48</f>
        <v>1</v>
      </c>
      <c r="D49" s="157">
        <f>D44+D45+D46+D47+D48</f>
        <v>2500018.59</v>
      </c>
      <c r="E49" s="158">
        <f>E44+E45+E46+E47+E48</f>
        <v>1.0000000000000002</v>
      </c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3"/>
    </row>
    <row r="50" spans="1:25" ht="1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3"/>
    </row>
    <row r="51" spans="1:25" ht="15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3"/>
    </row>
    <row r="52" spans="1:25" ht="1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3"/>
    </row>
    <row r="53" spans="1:25" ht="1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3"/>
    </row>
    <row r="54" spans="1:25" ht="15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3"/>
    </row>
    <row r="55" spans="1:2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</row>
    <row r="56" spans="1:2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</row>
    <row r="57" spans="1:2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</row>
    <row r="58" spans="1:2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1:2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</row>
    <row r="60" spans="1:25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</row>
    <row r="61" spans="1:2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</row>
    <row r="62" spans="1:25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</row>
    <row r="63" spans="1:25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</row>
    <row r="64" spans="1:25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</row>
    <row r="65" spans="1:25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</row>
    <row r="66" spans="1:25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</row>
    <row r="67" spans="1:25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</row>
    <row r="68" spans="1: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</row>
    <row r="69" spans="1:2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</row>
    <row r="70" spans="1:25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</row>
  </sheetData>
  <sheetProtection password="C276" sheet="1" formatCells="0" formatColumns="0" formatRows="0" insertColumns="0" insertRows="0" insertHyperlinks="0" deleteColumns="0" deleteRows="0" sort="0" autoFilter="0" pivotTables="0"/>
  <mergeCells count="31">
    <mergeCell ref="A30:B30"/>
    <mergeCell ref="A16:B16"/>
    <mergeCell ref="A17:B17"/>
    <mergeCell ref="A18:B18"/>
    <mergeCell ref="A19:B19"/>
    <mergeCell ref="A37:B37"/>
    <mergeCell ref="A35:B35"/>
    <mergeCell ref="A33:B33"/>
    <mergeCell ref="A32:B32"/>
    <mergeCell ref="A31:B31"/>
    <mergeCell ref="A47:B47"/>
    <mergeCell ref="A46:B46"/>
    <mergeCell ref="A43:B43"/>
    <mergeCell ref="A44:B44"/>
    <mergeCell ref="A45:B45"/>
    <mergeCell ref="A38:A39"/>
    <mergeCell ref="A49:B49"/>
    <mergeCell ref="A27:B27"/>
    <mergeCell ref="A26:B26"/>
    <mergeCell ref="A1:X1"/>
    <mergeCell ref="E2:I2"/>
    <mergeCell ref="U2:X2"/>
    <mergeCell ref="K2:T2"/>
    <mergeCell ref="A24:B24"/>
    <mergeCell ref="A34:B34"/>
    <mergeCell ref="A25:B25"/>
    <mergeCell ref="A36:B36"/>
    <mergeCell ref="A42:E42"/>
    <mergeCell ref="A29:B29"/>
    <mergeCell ref="A28:B28"/>
    <mergeCell ref="A48:B48"/>
  </mergeCells>
  <phoneticPr fontId="47" type="noConversion"/>
  <pageMargins left="0.7" right="0.7" top="0.75" bottom="0.75" header="0.3" footer="0.3"/>
  <pageSetup scale="29" orientation="landscape" horizontalDpi="1200" verticalDpi="1200"/>
  <headerFooter>
    <oddHeader>&amp;C&amp;"-,Bold"&amp;24Boston Pizza - Newspaper Campaign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="50" zoomScaleNormal="50" zoomScalePageLayoutView="50" workbookViewId="0">
      <selection activeCell="D41" sqref="D41"/>
    </sheetView>
  </sheetViews>
  <sheetFormatPr baseColWidth="10" defaultColWidth="8.83203125" defaultRowHeight="14" x14ac:dyDescent="0"/>
  <cols>
    <col min="1" max="1" width="22.5" customWidth="1"/>
    <col min="2" max="2" width="19.5" customWidth="1"/>
    <col min="3" max="3" width="14.1640625" bestFit="1" customWidth="1"/>
    <col min="4" max="4" width="16" customWidth="1"/>
    <col min="5" max="5" width="20" customWidth="1"/>
    <col min="6" max="6" width="14.6640625" bestFit="1" customWidth="1"/>
    <col min="7" max="7" width="16.33203125" bestFit="1" customWidth="1"/>
    <col min="8" max="8" width="14.1640625" bestFit="1" customWidth="1"/>
    <col min="9" max="9" width="20" bestFit="1" customWidth="1"/>
    <col min="10" max="10" width="20" customWidth="1"/>
    <col min="11" max="11" width="16.33203125" bestFit="1" customWidth="1"/>
    <col min="12" max="12" width="19" bestFit="1" customWidth="1"/>
    <col min="13" max="13" width="22.1640625" bestFit="1" customWidth="1"/>
    <col min="14" max="14" width="22" customWidth="1"/>
    <col min="15" max="15" width="16.5" customWidth="1"/>
    <col min="16" max="16" width="17.1640625" bestFit="1" customWidth="1"/>
    <col min="17" max="17" width="16" bestFit="1" customWidth="1"/>
    <col min="18" max="18" width="14.1640625" customWidth="1"/>
  </cols>
  <sheetData>
    <row r="1" spans="1:16" ht="29" customHeight="1" thickBot="1">
      <c r="A1" s="1047" t="s">
        <v>266</v>
      </c>
      <c r="B1" s="1048"/>
      <c r="C1" s="1048"/>
      <c r="D1" s="1048"/>
      <c r="E1" s="1048"/>
      <c r="F1" s="1048"/>
      <c r="G1" s="1048"/>
      <c r="H1" s="1048"/>
      <c r="I1" s="1048"/>
      <c r="J1" s="1048"/>
      <c r="K1" s="1048"/>
      <c r="L1" s="1048"/>
      <c r="M1" s="1048"/>
      <c r="N1" s="1048"/>
      <c r="O1" s="1048"/>
      <c r="P1" s="89"/>
    </row>
    <row r="2" spans="1:16" ht="28" customHeight="1" thickBot="1">
      <c r="A2" s="1049" t="s">
        <v>47</v>
      </c>
      <c r="B2" s="1050"/>
      <c r="C2" s="1050"/>
      <c r="D2" s="1050"/>
      <c r="E2" s="1050"/>
      <c r="F2" s="1050"/>
      <c r="G2" s="1050"/>
      <c r="H2" s="1051"/>
      <c r="I2" s="1052" t="s">
        <v>30</v>
      </c>
      <c r="J2" s="1053"/>
      <c r="K2" s="1054"/>
      <c r="L2" s="1055" t="s">
        <v>40</v>
      </c>
      <c r="M2" s="1056"/>
      <c r="N2" s="1057" t="s">
        <v>268</v>
      </c>
      <c r="O2" s="1058"/>
      <c r="P2" s="89"/>
    </row>
    <row r="3" spans="1:16" ht="53" customHeight="1" thickBot="1">
      <c r="A3" s="224" t="s">
        <v>42</v>
      </c>
      <c r="B3" s="223" t="s">
        <v>43</v>
      </c>
      <c r="C3" s="224" t="s">
        <v>82</v>
      </c>
      <c r="D3" s="224" t="s">
        <v>117</v>
      </c>
      <c r="E3" s="224" t="s">
        <v>48</v>
      </c>
      <c r="F3" s="224" t="s">
        <v>44</v>
      </c>
      <c r="G3" s="224" t="s">
        <v>46</v>
      </c>
      <c r="H3" s="223" t="s">
        <v>45</v>
      </c>
      <c r="I3" s="227" t="s">
        <v>118</v>
      </c>
      <c r="J3" s="227" t="s">
        <v>241</v>
      </c>
      <c r="K3" s="227" t="s">
        <v>119</v>
      </c>
      <c r="L3" s="229" t="s">
        <v>21</v>
      </c>
      <c r="M3" s="229" t="s">
        <v>20</v>
      </c>
      <c r="N3" s="226" t="s">
        <v>25</v>
      </c>
      <c r="O3" s="226" t="s">
        <v>84</v>
      </c>
      <c r="P3" s="89"/>
    </row>
    <row r="4" spans="1:16" ht="15">
      <c r="A4" s="648"/>
      <c r="B4" s="235"/>
      <c r="C4" s="236"/>
      <c r="D4" s="236"/>
      <c r="E4" s="237"/>
      <c r="F4" s="234"/>
      <c r="G4" s="236"/>
      <c r="H4" s="235"/>
      <c r="I4" s="234"/>
      <c r="J4" s="236"/>
      <c r="K4" s="234"/>
      <c r="L4" s="235"/>
      <c r="M4" s="238"/>
      <c r="N4" s="239"/>
      <c r="O4" s="239"/>
      <c r="P4" s="89"/>
    </row>
    <row r="5" spans="1:16" ht="15">
      <c r="A5" s="649" t="s">
        <v>120</v>
      </c>
      <c r="B5" s="122" t="s">
        <v>121</v>
      </c>
      <c r="C5" s="125" t="s">
        <v>86</v>
      </c>
      <c r="D5" s="322">
        <v>62500</v>
      </c>
      <c r="E5" s="232">
        <v>10000</v>
      </c>
      <c r="F5" s="122" t="s">
        <v>122</v>
      </c>
      <c r="G5" s="114">
        <v>10</v>
      </c>
      <c r="H5" s="121" t="s">
        <v>86</v>
      </c>
      <c r="I5" s="323">
        <f>D5</f>
        <v>62500</v>
      </c>
      <c r="J5" s="324">
        <f>I5/0.85</f>
        <v>73529.411764705888</v>
      </c>
      <c r="K5" s="230">
        <v>7</v>
      </c>
      <c r="L5" s="323">
        <f>K5*I5</f>
        <v>437500</v>
      </c>
      <c r="M5" s="325">
        <f>L5/0.85</f>
        <v>514705.8823529412</v>
      </c>
      <c r="N5" s="233">
        <v>2629</v>
      </c>
      <c r="O5" s="327">
        <f>M5/N5</f>
        <v>195.78009979191373</v>
      </c>
      <c r="P5" s="89"/>
    </row>
    <row r="6" spans="1:16" s="40" customFormat="1" ht="15">
      <c r="A6" s="650"/>
      <c r="B6" s="122"/>
      <c r="C6" s="125"/>
      <c r="D6" s="322"/>
      <c r="E6" s="232"/>
      <c r="F6" s="122"/>
      <c r="G6" s="114"/>
      <c r="H6" s="121"/>
      <c r="I6" s="323"/>
      <c r="J6" s="324"/>
      <c r="K6" s="230"/>
      <c r="L6" s="323"/>
      <c r="M6" s="325"/>
      <c r="N6" s="233"/>
      <c r="O6" s="327"/>
      <c r="P6" s="94"/>
    </row>
    <row r="7" spans="1:16" ht="15">
      <c r="A7" s="649" t="s">
        <v>123</v>
      </c>
      <c r="B7" s="122" t="s">
        <v>121</v>
      </c>
      <c r="C7" s="125" t="s">
        <v>86</v>
      </c>
      <c r="D7" s="322">
        <v>79000</v>
      </c>
      <c r="E7" s="232">
        <v>10000</v>
      </c>
      <c r="F7" s="122" t="s">
        <v>124</v>
      </c>
      <c r="G7" s="114">
        <v>7</v>
      </c>
      <c r="H7" s="121" t="s">
        <v>86</v>
      </c>
      <c r="I7" s="323">
        <f>D7</f>
        <v>79000</v>
      </c>
      <c r="J7" s="324">
        <f>I7/0.85</f>
        <v>92941.176470588238</v>
      </c>
      <c r="K7" s="230">
        <v>7</v>
      </c>
      <c r="L7" s="323">
        <f>I7*K7</f>
        <v>553000</v>
      </c>
      <c r="M7" s="324">
        <f>L7/0.85</f>
        <v>650588.23529411771</v>
      </c>
      <c r="N7" s="115">
        <v>4485</v>
      </c>
      <c r="O7" s="327">
        <f>M7/N7</f>
        <v>145.05869237327039</v>
      </c>
      <c r="P7" s="89"/>
    </row>
    <row r="8" spans="1:16" s="40" customFormat="1" ht="15">
      <c r="A8" s="650"/>
      <c r="B8" s="122"/>
      <c r="C8" s="125"/>
      <c r="D8" s="231"/>
      <c r="E8" s="232"/>
      <c r="F8" s="122"/>
      <c r="G8" s="114"/>
      <c r="H8" s="121"/>
      <c r="I8" s="323"/>
      <c r="J8" s="324"/>
      <c r="K8" s="230"/>
      <c r="L8" s="323"/>
      <c r="M8" s="324"/>
      <c r="N8" s="115"/>
      <c r="O8" s="327"/>
      <c r="P8" s="94"/>
    </row>
    <row r="9" spans="1:16" ht="15">
      <c r="A9" s="649" t="s">
        <v>125</v>
      </c>
      <c r="B9" s="122" t="s">
        <v>126</v>
      </c>
      <c r="C9" s="324">
        <v>46</v>
      </c>
      <c r="D9" s="125" t="s">
        <v>86</v>
      </c>
      <c r="E9" s="232">
        <v>300</v>
      </c>
      <c r="F9" s="122" t="s">
        <v>91</v>
      </c>
      <c r="G9" s="114">
        <v>15</v>
      </c>
      <c r="H9" s="230">
        <v>1.9</v>
      </c>
      <c r="I9" s="323">
        <f>((C9*H9)*E9)</f>
        <v>26219.999999999996</v>
      </c>
      <c r="J9" s="324">
        <f>I9/0.85</f>
        <v>30847.058823529409</v>
      </c>
      <c r="K9" s="230">
        <v>15</v>
      </c>
      <c r="L9" s="323">
        <f>I9*K9</f>
        <v>393299.99999999994</v>
      </c>
      <c r="M9" s="324">
        <f>L9/0.85</f>
        <v>462705.88235294115</v>
      </c>
      <c r="N9" s="115">
        <v>3627</v>
      </c>
      <c r="O9" s="327">
        <f>M9/N9</f>
        <v>127.57261713618449</v>
      </c>
      <c r="P9" s="89"/>
    </row>
    <row r="10" spans="1:16" s="40" customFormat="1" ht="15">
      <c r="A10" s="650"/>
      <c r="B10" s="122"/>
      <c r="C10" s="324"/>
      <c r="D10" s="125"/>
      <c r="E10" s="232"/>
      <c r="F10" s="122"/>
      <c r="G10" s="114"/>
      <c r="H10" s="230"/>
      <c r="I10" s="323"/>
      <c r="J10" s="324"/>
      <c r="K10" s="230"/>
      <c r="L10" s="323"/>
      <c r="M10" s="324"/>
      <c r="N10" s="115"/>
      <c r="O10" s="327"/>
      <c r="P10" s="94"/>
    </row>
    <row r="11" spans="1:16" ht="15">
      <c r="A11" s="649" t="s">
        <v>127</v>
      </c>
      <c r="B11" s="122" t="s">
        <v>126</v>
      </c>
      <c r="C11" s="324">
        <v>46</v>
      </c>
      <c r="D11" s="125" t="s">
        <v>86</v>
      </c>
      <c r="E11" s="122">
        <v>300</v>
      </c>
      <c r="F11" s="122" t="s">
        <v>91</v>
      </c>
      <c r="G11" s="115">
        <v>14</v>
      </c>
      <c r="H11" s="122">
        <v>1.9</v>
      </c>
      <c r="I11" s="323">
        <f>((C11*H11))*E11</f>
        <v>26219.999999999996</v>
      </c>
      <c r="J11" s="324">
        <f>I11/0.85</f>
        <v>30847.058823529409</v>
      </c>
      <c r="K11" s="122">
        <v>14</v>
      </c>
      <c r="L11" s="323">
        <f>G11*I11</f>
        <v>367079.99999999994</v>
      </c>
      <c r="M11" s="324">
        <f>L11/0.85</f>
        <v>431858.82352941169</v>
      </c>
      <c r="N11" s="115">
        <v>5113</v>
      </c>
      <c r="O11" s="327">
        <f>M11/N11</f>
        <v>84.462903095914669</v>
      </c>
      <c r="P11" s="89"/>
    </row>
    <row r="12" spans="1:16" ht="20" customHeight="1" thickBot="1">
      <c r="A12" s="651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544">
        <f>L5+L7+L9+L11</f>
        <v>1750880</v>
      </c>
      <c r="M12" s="544">
        <f>M5+M7+M9+M11</f>
        <v>2059858.8235294116</v>
      </c>
      <c r="N12" s="143"/>
      <c r="O12" s="143"/>
      <c r="P12" s="89"/>
    </row>
    <row r="13" spans="1:16" ht="34" customHeight="1" thickBot="1">
      <c r="A13" s="529" t="s">
        <v>276</v>
      </c>
      <c r="B13" s="240">
        <f>E5+E7+E9+E11</f>
        <v>20600</v>
      </c>
      <c r="C13" s="92"/>
      <c r="D13" s="92"/>
      <c r="E13" s="92"/>
      <c r="F13" s="92"/>
      <c r="G13" s="92"/>
      <c r="H13" s="92"/>
      <c r="I13" s="90"/>
      <c r="J13" s="90"/>
      <c r="K13" s="90"/>
      <c r="L13" s="90"/>
      <c r="M13" s="88"/>
      <c r="N13" s="90"/>
      <c r="O13" s="90"/>
      <c r="P13" s="89"/>
    </row>
    <row r="14" spans="1:16" ht="35" customHeight="1" thickBot="1">
      <c r="A14" s="644" t="s">
        <v>277</v>
      </c>
      <c r="B14" s="645">
        <f>M12</f>
        <v>2059858.8235294116</v>
      </c>
      <c r="C14" s="92"/>
      <c r="D14" s="92"/>
      <c r="E14" s="92"/>
      <c r="F14" s="92"/>
      <c r="G14" s="92"/>
      <c r="H14" s="92"/>
      <c r="I14" s="90"/>
      <c r="J14" s="90"/>
      <c r="K14" s="90"/>
      <c r="L14" s="90"/>
      <c r="M14" s="90"/>
      <c r="N14" s="90"/>
      <c r="O14" s="90"/>
      <c r="P14" s="89"/>
    </row>
    <row r="15" spans="1:16" ht="34" customHeight="1" thickBot="1">
      <c r="A15" s="644" t="s">
        <v>278</v>
      </c>
      <c r="B15" s="645">
        <f>L12</f>
        <v>1750880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89"/>
    </row>
    <row r="16" spans="1:16" ht="32" customHeight="1" thickBot="1">
      <c r="A16" s="646" t="s">
        <v>275</v>
      </c>
      <c r="B16" s="647">
        <f>B14/B13</f>
        <v>99.9931467732724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89"/>
    </row>
    <row r="17" spans="1:16" ht="20" customHeight="1"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89"/>
    </row>
    <row r="18" spans="1:16" ht="20" customHeight="1">
      <c r="A18" s="98"/>
      <c r="B18" s="89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543"/>
      <c r="N18" s="92"/>
      <c r="O18" s="92"/>
      <c r="P18" s="89"/>
    </row>
    <row r="19" spans="1:16" ht="20" customHeight="1">
      <c r="A19" s="9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</row>
    <row r="20" spans="1:16" ht="20" customHeight="1">
      <c r="A20" s="94"/>
      <c r="B20" s="94"/>
      <c r="C20" s="94"/>
      <c r="D20" s="94"/>
      <c r="E20" s="94"/>
      <c r="F20" s="94"/>
      <c r="G20" s="94"/>
      <c r="H20" s="94"/>
      <c r="I20" s="89"/>
      <c r="J20" s="89"/>
      <c r="K20" s="89"/>
      <c r="L20" s="89"/>
      <c r="M20" s="89"/>
      <c r="N20" s="89"/>
      <c r="O20" s="89"/>
      <c r="P20" s="89"/>
    </row>
    <row r="21" spans="1:16" ht="20" customHeight="1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</row>
    <row r="22" spans="1:16" ht="18" thickBot="1">
      <c r="A22" s="85" t="s">
        <v>75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4"/>
    </row>
    <row r="23" spans="1:16" ht="37" customHeight="1" thickBot="1">
      <c r="A23" s="1017" t="s">
        <v>76</v>
      </c>
      <c r="B23" s="1018"/>
      <c r="C23" s="209" t="s">
        <v>55</v>
      </c>
      <c r="D23" s="209" t="s">
        <v>56</v>
      </c>
      <c r="E23" s="209" t="s">
        <v>57</v>
      </c>
      <c r="F23" s="209" t="s">
        <v>58</v>
      </c>
      <c r="G23" s="209" t="s">
        <v>59</v>
      </c>
      <c r="H23" s="209" t="s">
        <v>60</v>
      </c>
      <c r="I23" s="209" t="s">
        <v>61</v>
      </c>
      <c r="J23" s="209" t="s">
        <v>62</v>
      </c>
      <c r="K23" s="209" t="s">
        <v>63</v>
      </c>
      <c r="L23" s="209" t="s">
        <v>64</v>
      </c>
      <c r="M23" s="209" t="s">
        <v>65</v>
      </c>
      <c r="N23" s="209" t="s">
        <v>66</v>
      </c>
      <c r="O23" s="209" t="s">
        <v>128</v>
      </c>
      <c r="P23" s="89"/>
    </row>
    <row r="24" spans="1:16" ht="15">
      <c r="A24" s="1063" t="s">
        <v>239</v>
      </c>
      <c r="B24" s="1064"/>
      <c r="C24" s="281"/>
      <c r="D24" s="281"/>
      <c r="E24" s="281"/>
      <c r="F24" s="281"/>
      <c r="G24" s="281"/>
      <c r="H24" s="208">
        <v>2</v>
      </c>
      <c r="I24" s="208">
        <v>2</v>
      </c>
      <c r="J24" s="208">
        <v>2</v>
      </c>
      <c r="K24" s="281"/>
      <c r="L24" s="281"/>
      <c r="M24" s="208">
        <v>1</v>
      </c>
      <c r="N24" s="281"/>
      <c r="O24" s="282"/>
      <c r="P24" s="89"/>
    </row>
    <row r="25" spans="1:16" ht="15">
      <c r="A25" s="1067" t="s">
        <v>240</v>
      </c>
      <c r="B25" s="1068"/>
      <c r="C25" s="250" t="s">
        <v>86</v>
      </c>
      <c r="D25" s="250" t="s">
        <v>86</v>
      </c>
      <c r="E25" s="250" t="s">
        <v>86</v>
      </c>
      <c r="F25" s="250" t="s">
        <v>86</v>
      </c>
      <c r="G25" s="250" t="s">
        <v>86</v>
      </c>
      <c r="H25" s="314">
        <f>J5*H24</f>
        <v>147058.82352941178</v>
      </c>
      <c r="I25" s="314">
        <f>J5*I24</f>
        <v>147058.82352941178</v>
      </c>
      <c r="J25" s="314">
        <f>J5*J24</f>
        <v>147058.82352941178</v>
      </c>
      <c r="K25" s="315" t="s">
        <v>86</v>
      </c>
      <c r="L25" s="315" t="s">
        <v>86</v>
      </c>
      <c r="M25" s="314">
        <f>J5*M24</f>
        <v>73529.411764705888</v>
      </c>
      <c r="N25" s="315" t="s">
        <v>86</v>
      </c>
      <c r="O25" s="314">
        <f>H25+I25+J25+M25</f>
        <v>514705.8823529412</v>
      </c>
      <c r="P25" s="89"/>
    </row>
    <row r="26" spans="1:16" ht="15">
      <c r="A26" s="1059" t="s">
        <v>239</v>
      </c>
      <c r="B26" s="1060"/>
      <c r="C26" s="251"/>
      <c r="D26" s="251"/>
      <c r="E26" s="251"/>
      <c r="F26" s="251"/>
      <c r="G26" s="251"/>
      <c r="H26" s="266">
        <v>2</v>
      </c>
      <c r="I26" s="266">
        <v>2</v>
      </c>
      <c r="J26" s="266">
        <v>2</v>
      </c>
      <c r="K26" s="263"/>
      <c r="L26" s="263"/>
      <c r="M26" s="266">
        <v>1</v>
      </c>
      <c r="N26" s="269"/>
      <c r="O26" s="269"/>
      <c r="P26" s="89"/>
    </row>
    <row r="27" spans="1:16" ht="15">
      <c r="A27" s="1061" t="s">
        <v>123</v>
      </c>
      <c r="B27" s="1062"/>
      <c r="C27" s="252" t="s">
        <v>86</v>
      </c>
      <c r="D27" s="258" t="s">
        <v>86</v>
      </c>
      <c r="E27" s="258" t="s">
        <v>86</v>
      </c>
      <c r="F27" s="258" t="s">
        <v>86</v>
      </c>
      <c r="G27" s="258" t="s">
        <v>86</v>
      </c>
      <c r="H27" s="316">
        <f>J7*H26</f>
        <v>185882.35294117648</v>
      </c>
      <c r="I27" s="316">
        <f>J7*I26</f>
        <v>185882.35294117648</v>
      </c>
      <c r="J27" s="316">
        <f>J7*J26</f>
        <v>185882.35294117648</v>
      </c>
      <c r="K27" s="317" t="s">
        <v>86</v>
      </c>
      <c r="L27" s="317" t="s">
        <v>86</v>
      </c>
      <c r="M27" s="316">
        <f>J7*M26</f>
        <v>92941.176470588238</v>
      </c>
      <c r="N27" s="317" t="s">
        <v>86</v>
      </c>
      <c r="O27" s="316">
        <f>H27+I27+J27+M27</f>
        <v>650588.23529411759</v>
      </c>
      <c r="P27" s="89"/>
    </row>
    <row r="28" spans="1:16" ht="15">
      <c r="A28" s="1065" t="s">
        <v>35</v>
      </c>
      <c r="B28" s="1069"/>
      <c r="C28" s="253"/>
      <c r="D28" s="251"/>
      <c r="E28" s="251"/>
      <c r="F28" s="251"/>
      <c r="G28" s="251"/>
      <c r="H28" s="266">
        <v>2</v>
      </c>
      <c r="I28" s="266">
        <v>3</v>
      </c>
      <c r="J28" s="266">
        <v>3</v>
      </c>
      <c r="K28" s="263"/>
      <c r="L28" s="263"/>
      <c r="M28" s="266">
        <v>3</v>
      </c>
      <c r="N28" s="266">
        <v>4</v>
      </c>
      <c r="O28" s="269"/>
      <c r="P28" s="89"/>
    </row>
    <row r="29" spans="1:16" ht="15">
      <c r="A29" s="1076" t="s">
        <v>189</v>
      </c>
      <c r="B29" s="1077"/>
      <c r="C29" s="254" t="s">
        <v>86</v>
      </c>
      <c r="D29" s="259" t="s">
        <v>86</v>
      </c>
      <c r="E29" s="262" t="s">
        <v>86</v>
      </c>
      <c r="F29" s="262" t="s">
        <v>86</v>
      </c>
      <c r="G29" s="262" t="s">
        <v>86</v>
      </c>
      <c r="H29" s="318">
        <f>J9*H28</f>
        <v>61694.117647058818</v>
      </c>
      <c r="I29" s="318">
        <f>J9*I28</f>
        <v>92541.176470588223</v>
      </c>
      <c r="J29" s="318">
        <f>J9*J28</f>
        <v>92541.176470588223</v>
      </c>
      <c r="K29" s="319" t="s">
        <v>86</v>
      </c>
      <c r="L29" s="319" t="s">
        <v>86</v>
      </c>
      <c r="M29" s="318">
        <f>J9*M28</f>
        <v>92541.176470588223</v>
      </c>
      <c r="N29" s="318">
        <f>J9*N28</f>
        <v>123388.23529411764</v>
      </c>
      <c r="O29" s="318">
        <f>H29+I29+J29+M29+N29</f>
        <v>462705.88235294115</v>
      </c>
      <c r="P29" s="89"/>
    </row>
    <row r="30" spans="1:16" ht="15">
      <c r="A30" s="1065" t="s">
        <v>35</v>
      </c>
      <c r="B30" s="1066"/>
      <c r="C30" s="255"/>
      <c r="D30" s="251"/>
      <c r="E30" s="263"/>
      <c r="F30" s="263"/>
      <c r="G30" s="263"/>
      <c r="H30" s="266">
        <v>2</v>
      </c>
      <c r="I30" s="266">
        <v>3</v>
      </c>
      <c r="J30" s="266">
        <v>3</v>
      </c>
      <c r="K30" s="263"/>
      <c r="L30" s="263"/>
      <c r="M30" s="266">
        <v>3</v>
      </c>
      <c r="N30" s="266">
        <v>3</v>
      </c>
      <c r="O30" s="269"/>
      <c r="P30" s="89"/>
    </row>
    <row r="31" spans="1:16" ht="15">
      <c r="A31" s="1074" t="s">
        <v>188</v>
      </c>
      <c r="B31" s="1075"/>
      <c r="C31" s="256" t="s">
        <v>86</v>
      </c>
      <c r="D31" s="260" t="s">
        <v>86</v>
      </c>
      <c r="E31" s="264" t="s">
        <v>86</v>
      </c>
      <c r="F31" s="260" t="s">
        <v>86</v>
      </c>
      <c r="G31" s="260" t="s">
        <v>86</v>
      </c>
      <c r="H31" s="320">
        <f>J11*H30</f>
        <v>61694.117647058818</v>
      </c>
      <c r="I31" s="320">
        <f>J11*I30</f>
        <v>92541.176470588223</v>
      </c>
      <c r="J31" s="320">
        <f>J11*J30</f>
        <v>92541.176470588223</v>
      </c>
      <c r="K31" s="321" t="s">
        <v>86</v>
      </c>
      <c r="L31" s="321" t="s">
        <v>86</v>
      </c>
      <c r="M31" s="320">
        <f>J11*M30</f>
        <v>92541.176470588223</v>
      </c>
      <c r="N31" s="320">
        <f>J11*N30</f>
        <v>92541.176470588223</v>
      </c>
      <c r="O31" s="320">
        <f>H31+I31+J31+M31+N31</f>
        <v>431858.82352941169</v>
      </c>
      <c r="P31" s="89"/>
    </row>
    <row r="32" spans="1:16" s="40" customFormat="1" ht="16" thickBot="1">
      <c r="A32" s="248"/>
      <c r="B32" s="249"/>
      <c r="C32" s="257"/>
      <c r="D32" s="261"/>
      <c r="E32" s="265"/>
      <c r="F32" s="261"/>
      <c r="G32" s="261"/>
      <c r="H32" s="267"/>
      <c r="I32" s="268"/>
      <c r="J32" s="268"/>
      <c r="K32" s="261"/>
      <c r="L32" s="261"/>
      <c r="M32" s="267"/>
      <c r="N32" s="261"/>
      <c r="O32" s="267"/>
      <c r="P32" s="94"/>
    </row>
    <row r="33" spans="1:16" ht="16" thickBot="1">
      <c r="A33" s="1082" t="s">
        <v>41</v>
      </c>
      <c r="B33" s="273" t="s">
        <v>53</v>
      </c>
      <c r="C33" s="274" t="s">
        <v>86</v>
      </c>
      <c r="D33" s="275" t="s">
        <v>86</v>
      </c>
      <c r="E33" s="275" t="s">
        <v>86</v>
      </c>
      <c r="F33" s="274" t="s">
        <v>86</v>
      </c>
      <c r="G33" s="274" t="s">
        <v>86</v>
      </c>
      <c r="H33" s="276">
        <f>H34/O34</f>
        <v>0.22153431417344421</v>
      </c>
      <c r="I33" s="276">
        <f>I34/O34</f>
        <v>0.25148496755917027</v>
      </c>
      <c r="J33" s="276">
        <f>J34/O34</f>
        <v>0.25148496755917027</v>
      </c>
      <c r="K33" s="275" t="s">
        <v>86</v>
      </c>
      <c r="L33" s="275" t="s">
        <v>86</v>
      </c>
      <c r="M33" s="276">
        <f>M34/O34</f>
        <v>0.17066846385817419</v>
      </c>
      <c r="N33" s="276">
        <f>N34/O34</f>
        <v>0.10482728685004111</v>
      </c>
      <c r="O33" s="277">
        <f>H33+I33+J33+M33+N33</f>
        <v>1</v>
      </c>
      <c r="P33" s="89"/>
    </row>
    <row r="34" spans="1:16" ht="16" thickBot="1">
      <c r="A34" s="1083"/>
      <c r="B34" s="272" t="s">
        <v>54</v>
      </c>
      <c r="C34" s="244" t="s">
        <v>86</v>
      </c>
      <c r="D34" s="245" t="s">
        <v>86</v>
      </c>
      <c r="E34" s="245" t="s">
        <v>86</v>
      </c>
      <c r="F34" s="244" t="s">
        <v>86</v>
      </c>
      <c r="G34" s="244" t="s">
        <v>86</v>
      </c>
      <c r="H34" s="538">
        <f>H25+H27+H29+H31</f>
        <v>456329.41176470584</v>
      </c>
      <c r="I34" s="538">
        <f>I25+I27+I29+I31</f>
        <v>518023.5294117647</v>
      </c>
      <c r="J34" s="538">
        <f>J25+J27+J29+J31</f>
        <v>518023.5294117647</v>
      </c>
      <c r="K34" s="245"/>
      <c r="L34" s="245"/>
      <c r="M34" s="538">
        <f>M25+M27+M29+M31</f>
        <v>351552.9411764706</v>
      </c>
      <c r="N34" s="538">
        <f>N29+N31</f>
        <v>215929.41176470584</v>
      </c>
      <c r="O34" s="542">
        <f>H34+I34+J34+M34+N34</f>
        <v>2059858.8235294116</v>
      </c>
      <c r="P34" s="89"/>
    </row>
    <row r="35" spans="1:16" ht="15">
      <c r="A35" s="278"/>
      <c r="B35" s="18"/>
      <c r="C35" s="243"/>
      <c r="D35" s="242"/>
      <c r="E35" s="242"/>
      <c r="F35" s="243"/>
      <c r="G35" s="242"/>
      <c r="H35" s="279"/>
      <c r="I35" s="279"/>
      <c r="J35" s="279"/>
      <c r="K35" s="241"/>
      <c r="L35" s="241"/>
      <c r="M35" s="279"/>
      <c r="N35" s="280"/>
      <c r="O35" s="279"/>
      <c r="P35" s="89"/>
    </row>
    <row r="36" spans="1:16" ht="1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</row>
    <row r="37" spans="1:16" ht="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</row>
    <row r="38" spans="1:16" ht="18" thickBot="1">
      <c r="A38" s="1025" t="s">
        <v>78</v>
      </c>
      <c r="B38" s="1025"/>
      <c r="C38" s="1025"/>
      <c r="D38" s="1025"/>
      <c r="E38" s="1025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</row>
    <row r="39" spans="1:16" ht="31" thickBot="1">
      <c r="A39" s="1078" t="s">
        <v>67</v>
      </c>
      <c r="B39" s="1079"/>
      <c r="C39" s="222" t="s">
        <v>177</v>
      </c>
      <c r="D39" s="284" t="s">
        <v>281</v>
      </c>
      <c r="E39" s="222" t="s">
        <v>85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</row>
    <row r="40" spans="1:16" ht="15">
      <c r="A40" s="1080" t="s">
        <v>69</v>
      </c>
      <c r="B40" s="1081"/>
      <c r="C40" s="148">
        <v>7.0000000000000007E-2</v>
      </c>
      <c r="D40" s="328">
        <f>B14*C40</f>
        <v>144190.11764705883</v>
      </c>
      <c r="E40" s="283">
        <f>D40/D45</f>
        <v>7.0000000000000007E-2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</row>
    <row r="41" spans="1:16" ht="15">
      <c r="A41" s="1072" t="s">
        <v>70</v>
      </c>
      <c r="B41" s="1073"/>
      <c r="C41" s="149">
        <v>0.23400000000000001</v>
      </c>
      <c r="D41" s="328">
        <f>B14*C41</f>
        <v>482006.96470588236</v>
      </c>
      <c r="E41" s="283">
        <f>D41/D45</f>
        <v>0.23400000000000001</v>
      </c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</row>
    <row r="42" spans="1:16" ht="15">
      <c r="A42" s="1072" t="s">
        <v>71</v>
      </c>
      <c r="B42" s="1073"/>
      <c r="C42" s="149">
        <v>0.38800000000000001</v>
      </c>
      <c r="D42" s="328">
        <f>B14*C42</f>
        <v>799225.22352941171</v>
      </c>
      <c r="E42" s="283">
        <f>D42/D45</f>
        <v>0.38800000000000001</v>
      </c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</row>
    <row r="43" spans="1:16" ht="15">
      <c r="A43" s="1072" t="s">
        <v>176</v>
      </c>
      <c r="B43" s="1073"/>
      <c r="C43" s="149">
        <v>0.17299999999999999</v>
      </c>
      <c r="D43" s="328">
        <f>B14*C43</f>
        <v>356355.57647058816</v>
      </c>
      <c r="E43" s="283">
        <f>D43/D45</f>
        <v>0.17299999999999999</v>
      </c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</row>
    <row r="44" spans="1:16" ht="15">
      <c r="A44" s="1072" t="s">
        <v>79</v>
      </c>
      <c r="B44" s="1073"/>
      <c r="C44" s="149">
        <v>0.13500000000000001</v>
      </c>
      <c r="D44" s="328">
        <f>B14*C44</f>
        <v>278080.9411764706</v>
      </c>
      <c r="E44" s="283">
        <f>D44/D45</f>
        <v>0.13500000000000001</v>
      </c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</row>
    <row r="45" spans="1:16" ht="16" thickBot="1">
      <c r="A45" s="1070" t="s">
        <v>83</v>
      </c>
      <c r="B45" s="1071"/>
      <c r="C45" s="285">
        <f>SUM(C40:C44)</f>
        <v>1</v>
      </c>
      <c r="D45" s="329">
        <f>D40+D41+D42+D43+D44</f>
        <v>2059858.8235294116</v>
      </c>
      <c r="E45" s="286">
        <f>E40+E41+E42+E43+E44</f>
        <v>1</v>
      </c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</row>
    <row r="46" spans="1:16" ht="15">
      <c r="A46" s="89"/>
      <c r="B46" s="89"/>
      <c r="C46" s="89"/>
      <c r="D46" s="100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</row>
    <row r="47" spans="1:16" ht="1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</row>
    <row r="48" spans="1:16" ht="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</row>
    <row r="57" ht="78" customHeight="1"/>
  </sheetData>
  <sheetProtection password="C276" sheet="1" formatCells="0" formatColumns="0" formatRows="0" insertColumns="0" insertRows="0" insertHyperlinks="0" deleteColumns="0" deleteRows="0" sort="0" autoFilter="0" pivotTables="0"/>
  <mergeCells count="23">
    <mergeCell ref="A45:B45"/>
    <mergeCell ref="A44:B44"/>
    <mergeCell ref="A31:B31"/>
    <mergeCell ref="A29:B29"/>
    <mergeCell ref="A39:B39"/>
    <mergeCell ref="A40:B40"/>
    <mergeCell ref="A41:B41"/>
    <mergeCell ref="A42:B42"/>
    <mergeCell ref="A43:B43"/>
    <mergeCell ref="A33:A34"/>
    <mergeCell ref="A23:B23"/>
    <mergeCell ref="A26:B26"/>
    <mergeCell ref="A27:B27"/>
    <mergeCell ref="A38:E38"/>
    <mergeCell ref="A24:B24"/>
    <mergeCell ref="A30:B30"/>
    <mergeCell ref="A25:B25"/>
    <mergeCell ref="A28:B28"/>
    <mergeCell ref="A1:O1"/>
    <mergeCell ref="A2:H2"/>
    <mergeCell ref="I2:K2"/>
    <mergeCell ref="L2:M2"/>
    <mergeCell ref="N2:O2"/>
  </mergeCells>
  <phoneticPr fontId="47" type="noConversion"/>
  <hyperlinks>
    <hyperlink ref="A5" r:id="rId1"/>
    <hyperlink ref="A7" r:id="rId2"/>
    <hyperlink ref="A9" r:id="rId3" display="www.msn.ca"/>
    <hyperlink ref="A11" r:id="rId4"/>
    <hyperlink ref="A27" r:id="rId5"/>
    <hyperlink ref="A31" r:id="rId6"/>
    <hyperlink ref="A29" r:id="rId7"/>
  </hyperlinks>
  <pageMargins left="0.7" right="0.7" top="0.75" bottom="0.75" header="0.3" footer="0.3"/>
  <pageSetup scale="29" orientation="landscape"/>
  <headerFooter>
    <oddHeader>&amp;C&amp;"-,Bold"&amp;24Boston Pizza - Digital Campaign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4"/>
  <sheetViews>
    <sheetView zoomScale="50" zoomScaleNormal="50" zoomScaleSheetLayoutView="80" zoomScalePageLayoutView="50" workbookViewId="0">
      <selection activeCell="D3" sqref="D3"/>
    </sheetView>
  </sheetViews>
  <sheetFormatPr baseColWidth="10" defaultColWidth="8.83203125" defaultRowHeight="14" x14ac:dyDescent="0"/>
  <cols>
    <col min="1" max="1" width="15.83203125" customWidth="1"/>
    <col min="2" max="2" width="12.83203125" customWidth="1"/>
    <col min="3" max="3" width="16.83203125" bestFit="1" customWidth="1"/>
    <col min="4" max="4" width="25.83203125" customWidth="1"/>
    <col min="5" max="5" width="19.1640625" customWidth="1"/>
    <col min="6" max="6" width="16.83203125" bestFit="1" customWidth="1"/>
    <col min="7" max="7" width="20.5" customWidth="1"/>
    <col min="8" max="8" width="17" customWidth="1"/>
    <col min="9" max="9" width="24.5" customWidth="1"/>
    <col min="10" max="10" width="22.6640625" customWidth="1"/>
    <col min="11" max="11" width="16.83203125" bestFit="1" customWidth="1"/>
    <col min="12" max="12" width="18.1640625" customWidth="1"/>
    <col min="13" max="13" width="19" customWidth="1"/>
    <col min="14" max="14" width="18.5" customWidth="1"/>
    <col min="15" max="15" width="19.1640625" bestFit="1" customWidth="1"/>
    <col min="16" max="16" width="13.1640625" customWidth="1"/>
  </cols>
  <sheetData>
    <row r="1" spans="1:140" ht="40.25" customHeight="1" thickBot="1">
      <c r="A1" s="1088" t="s">
        <v>264</v>
      </c>
      <c r="B1" s="1089"/>
      <c r="C1" s="1089"/>
      <c r="D1" s="1089"/>
      <c r="E1" s="1089"/>
      <c r="F1" s="1089"/>
      <c r="G1" s="1089"/>
      <c r="H1" s="1089"/>
      <c r="I1" s="1089"/>
      <c r="J1" s="1090"/>
      <c r="K1" s="89"/>
      <c r="L1" s="89"/>
      <c r="M1" s="89"/>
      <c r="N1" s="89"/>
      <c r="O1" s="89"/>
      <c r="P1" s="89"/>
    </row>
    <row r="2" spans="1:140" ht="31" customHeight="1" thickBot="1">
      <c r="A2" s="1091" t="s">
        <v>38</v>
      </c>
      <c r="B2" s="1092"/>
      <c r="C2" s="1092"/>
      <c r="D2" s="1093"/>
      <c r="E2" s="1094" t="s">
        <v>30</v>
      </c>
      <c r="F2" s="1095"/>
      <c r="G2" s="1095"/>
      <c r="H2" s="1096"/>
      <c r="I2" s="1097" t="s">
        <v>40</v>
      </c>
      <c r="J2" s="1098"/>
      <c r="K2" s="89"/>
      <c r="L2" s="89"/>
      <c r="M2" s="89"/>
      <c r="N2" s="90"/>
      <c r="O2" s="90"/>
      <c r="P2" s="89"/>
    </row>
    <row r="3" spans="1:140" ht="31" thickBot="1">
      <c r="A3" s="223" t="s">
        <v>15</v>
      </c>
      <c r="B3" s="407" t="s">
        <v>34</v>
      </c>
      <c r="C3" s="224" t="s">
        <v>39</v>
      </c>
      <c r="D3" s="224" t="s">
        <v>296</v>
      </c>
      <c r="E3" s="227" t="s">
        <v>267</v>
      </c>
      <c r="F3" s="227" t="s">
        <v>253</v>
      </c>
      <c r="G3" s="227" t="s">
        <v>254</v>
      </c>
      <c r="H3" s="227" t="s">
        <v>35</v>
      </c>
      <c r="I3" s="228" t="s">
        <v>36</v>
      </c>
      <c r="J3" s="228" t="s">
        <v>37</v>
      </c>
      <c r="K3" s="89"/>
      <c r="L3" s="89"/>
      <c r="M3" s="89"/>
      <c r="N3" s="86"/>
      <c r="O3" s="90"/>
      <c r="P3" s="89"/>
    </row>
    <row r="4" spans="1:140" ht="15">
      <c r="A4" s="1102" t="s">
        <v>71</v>
      </c>
      <c r="B4" s="292" t="s">
        <v>182</v>
      </c>
      <c r="C4" s="291" t="s">
        <v>183</v>
      </c>
      <c r="D4" s="360">
        <f>((538.69*(1+E4)))</f>
        <v>484.82100000000008</v>
      </c>
      <c r="E4" s="298">
        <v>-0.1</v>
      </c>
      <c r="F4" s="288">
        <v>125</v>
      </c>
      <c r="G4" s="364">
        <f>D4*F4</f>
        <v>60602.625000000007</v>
      </c>
      <c r="H4" s="288">
        <v>8</v>
      </c>
      <c r="I4" s="530">
        <f t="shared" ref="I4:I7" si="0">G4*H4</f>
        <v>484821.00000000006</v>
      </c>
      <c r="J4" s="535">
        <f t="shared" ref="J4:J7" si="1">I4*0.85</f>
        <v>412097.85000000003</v>
      </c>
      <c r="K4" s="89"/>
      <c r="L4" s="89"/>
      <c r="M4" s="89"/>
      <c r="N4" s="87"/>
      <c r="O4" s="91"/>
      <c r="P4" s="89"/>
    </row>
    <row r="5" spans="1:140" ht="15">
      <c r="A5" s="1103"/>
      <c r="B5" s="293" t="s">
        <v>184</v>
      </c>
      <c r="C5" s="291" t="s">
        <v>183</v>
      </c>
      <c r="D5" s="360">
        <v>579.24</v>
      </c>
      <c r="E5" s="299" t="s">
        <v>86</v>
      </c>
      <c r="F5" s="288">
        <v>100</v>
      </c>
      <c r="G5" s="364">
        <f t="shared" ref="G5:G7" si="2">D5*F5</f>
        <v>57924</v>
      </c>
      <c r="H5" s="288">
        <v>4</v>
      </c>
      <c r="I5" s="530">
        <f t="shared" si="0"/>
        <v>231696</v>
      </c>
      <c r="J5" s="364">
        <f t="shared" si="1"/>
        <v>196941.6</v>
      </c>
      <c r="K5" s="89"/>
      <c r="L5" s="89"/>
      <c r="M5" s="89"/>
      <c r="N5" s="87"/>
      <c r="O5" s="91"/>
      <c r="P5" s="89"/>
    </row>
    <row r="6" spans="1:140" ht="15">
      <c r="A6" s="1103"/>
      <c r="B6" s="294" t="s">
        <v>185</v>
      </c>
      <c r="C6" s="291" t="s">
        <v>183</v>
      </c>
      <c r="D6" s="360">
        <v>579.24</v>
      </c>
      <c r="E6" s="299" t="s">
        <v>86</v>
      </c>
      <c r="F6" s="288">
        <v>100</v>
      </c>
      <c r="G6" s="364">
        <f t="shared" si="2"/>
        <v>57924</v>
      </c>
      <c r="H6" s="288">
        <v>4</v>
      </c>
      <c r="I6" s="530">
        <f t="shared" si="0"/>
        <v>231696</v>
      </c>
      <c r="J6" s="364">
        <f t="shared" si="1"/>
        <v>196941.6</v>
      </c>
      <c r="K6" s="89"/>
      <c r="L6" s="89"/>
      <c r="M6" s="89"/>
      <c r="N6" s="87"/>
      <c r="O6" s="91"/>
      <c r="P6" s="89"/>
    </row>
    <row r="7" spans="1:140" ht="15">
      <c r="A7" s="1104"/>
      <c r="B7" s="294" t="s">
        <v>186</v>
      </c>
      <c r="C7" s="291" t="s">
        <v>183</v>
      </c>
      <c r="D7" s="360">
        <v>509.72</v>
      </c>
      <c r="E7" s="299" t="s">
        <v>86</v>
      </c>
      <c r="F7" s="288">
        <v>100</v>
      </c>
      <c r="G7" s="364">
        <f t="shared" si="2"/>
        <v>50972</v>
      </c>
      <c r="H7" s="288">
        <v>4</v>
      </c>
      <c r="I7" s="530">
        <f t="shared" si="0"/>
        <v>203888</v>
      </c>
      <c r="J7" s="364">
        <f t="shared" si="1"/>
        <v>173304.8</v>
      </c>
      <c r="K7" s="89"/>
      <c r="L7" s="89"/>
      <c r="M7" s="89"/>
      <c r="N7" s="87"/>
      <c r="O7" s="91"/>
      <c r="P7" s="89"/>
    </row>
    <row r="8" spans="1:140" ht="15">
      <c r="A8" s="1105" t="s">
        <v>176</v>
      </c>
      <c r="B8" s="295" t="s">
        <v>182</v>
      </c>
      <c r="C8" s="290" t="s">
        <v>183</v>
      </c>
      <c r="D8" s="361">
        <f>((72.27*(1+E8)))</f>
        <v>65.042999999999992</v>
      </c>
      <c r="E8" s="300">
        <v>-0.1</v>
      </c>
      <c r="F8" s="289">
        <v>125</v>
      </c>
      <c r="G8" s="301">
        <f t="shared" ref="G8:G10" si="3">D8*F8</f>
        <v>8130.3749999999991</v>
      </c>
      <c r="H8" s="289">
        <v>8</v>
      </c>
      <c r="I8" s="531">
        <f t="shared" ref="I8:I11" si="4">G8*H8</f>
        <v>65042.999999999993</v>
      </c>
      <c r="J8" s="301">
        <f t="shared" ref="J8:J11" si="5">I8*0.85</f>
        <v>55286.549999999996</v>
      </c>
      <c r="K8" s="89"/>
      <c r="L8" s="89"/>
      <c r="M8" s="89"/>
      <c r="N8" s="88"/>
      <c r="O8" s="90"/>
      <c r="P8" s="89"/>
    </row>
    <row r="9" spans="1:140" ht="15">
      <c r="A9" s="1106"/>
      <c r="B9" s="295" t="s">
        <v>184</v>
      </c>
      <c r="C9" s="290" t="s">
        <v>183</v>
      </c>
      <c r="D9" s="361">
        <v>77.7</v>
      </c>
      <c r="E9" s="297" t="s">
        <v>86</v>
      </c>
      <c r="F9" s="289">
        <v>100</v>
      </c>
      <c r="G9" s="301">
        <f t="shared" si="3"/>
        <v>7770</v>
      </c>
      <c r="H9" s="289">
        <v>4</v>
      </c>
      <c r="I9" s="531">
        <f t="shared" si="4"/>
        <v>31080</v>
      </c>
      <c r="J9" s="301">
        <f t="shared" si="5"/>
        <v>26418</v>
      </c>
      <c r="K9" s="89"/>
      <c r="L9" s="89"/>
      <c r="M9" s="89"/>
      <c r="N9" s="90"/>
      <c r="O9" s="90"/>
      <c r="P9" s="89"/>
    </row>
    <row r="10" spans="1:140" ht="16" thickBot="1">
      <c r="A10" s="1106"/>
      <c r="B10" s="296" t="s">
        <v>185</v>
      </c>
      <c r="C10" s="290" t="s">
        <v>183</v>
      </c>
      <c r="D10" s="361">
        <v>77.7</v>
      </c>
      <c r="E10" s="297" t="s">
        <v>86</v>
      </c>
      <c r="F10" s="289">
        <v>100</v>
      </c>
      <c r="G10" s="301">
        <f t="shared" si="3"/>
        <v>7770</v>
      </c>
      <c r="H10" s="289">
        <v>4</v>
      </c>
      <c r="I10" s="531">
        <f t="shared" si="4"/>
        <v>31080</v>
      </c>
      <c r="J10" s="301">
        <f t="shared" si="5"/>
        <v>26418</v>
      </c>
      <c r="K10" s="89"/>
      <c r="L10" s="89"/>
      <c r="M10" s="89"/>
      <c r="N10" s="89"/>
      <c r="O10" s="89"/>
      <c r="P10" s="89"/>
    </row>
    <row r="11" spans="1:140" ht="15">
      <c r="A11" s="1106"/>
      <c r="B11" s="302" t="s">
        <v>186</v>
      </c>
      <c r="C11" s="303" t="s">
        <v>183</v>
      </c>
      <c r="D11" s="362">
        <v>68.38</v>
      </c>
      <c r="E11" s="304" t="s">
        <v>86</v>
      </c>
      <c r="F11" s="305">
        <v>100</v>
      </c>
      <c r="G11" s="306">
        <f>D11*F11</f>
        <v>6838</v>
      </c>
      <c r="H11" s="305">
        <v>4</v>
      </c>
      <c r="I11" s="532">
        <f t="shared" si="4"/>
        <v>27352</v>
      </c>
      <c r="J11" s="306">
        <f t="shared" si="5"/>
        <v>23249.200000000001</v>
      </c>
      <c r="K11" s="89"/>
      <c r="L11" s="246" t="s">
        <v>34</v>
      </c>
      <c r="M11" s="348" t="s">
        <v>180</v>
      </c>
      <c r="N11" s="89"/>
      <c r="O11" s="89"/>
      <c r="P11" s="89"/>
    </row>
    <row r="12" spans="1:140" ht="15">
      <c r="A12" s="1099" t="s">
        <v>181</v>
      </c>
      <c r="B12" s="307" t="s">
        <v>182</v>
      </c>
      <c r="C12" s="308" t="s">
        <v>183</v>
      </c>
      <c r="D12" s="363">
        <f>((203.48*(1+E12)))</f>
        <v>183.13200000000001</v>
      </c>
      <c r="E12" s="309">
        <v>-0.1</v>
      </c>
      <c r="F12" s="310">
        <v>125</v>
      </c>
      <c r="G12" s="312">
        <f>D12*F12</f>
        <v>22891.5</v>
      </c>
      <c r="H12" s="310">
        <v>8</v>
      </c>
      <c r="I12" s="533">
        <f>G12*H12</f>
        <v>183132</v>
      </c>
      <c r="J12" s="312">
        <f>I12*0.85</f>
        <v>155662.19999999998</v>
      </c>
      <c r="K12" s="89"/>
      <c r="L12" s="247" t="s">
        <v>182</v>
      </c>
      <c r="M12" s="349">
        <f>I12+I4+I8</f>
        <v>732996</v>
      </c>
      <c r="N12" s="89"/>
      <c r="O12" s="89"/>
      <c r="P12" s="89"/>
    </row>
    <row r="13" spans="1:140" ht="15">
      <c r="A13" s="1100"/>
      <c r="B13" s="307" t="s">
        <v>184</v>
      </c>
      <c r="C13" s="308" t="s">
        <v>183</v>
      </c>
      <c r="D13" s="363">
        <v>218.8</v>
      </c>
      <c r="E13" s="311" t="s">
        <v>86</v>
      </c>
      <c r="F13" s="310">
        <v>100</v>
      </c>
      <c r="G13" s="312">
        <f>D13*F13</f>
        <v>21880</v>
      </c>
      <c r="H13" s="310">
        <v>4</v>
      </c>
      <c r="I13" s="533">
        <f>G13*H13</f>
        <v>87520</v>
      </c>
      <c r="J13" s="312">
        <f>I13*0.85</f>
        <v>74392</v>
      </c>
      <c r="K13" s="89"/>
      <c r="L13" s="247" t="s">
        <v>184</v>
      </c>
      <c r="M13" s="349">
        <f>I13+I5+I9</f>
        <v>350296</v>
      </c>
      <c r="N13" s="89"/>
      <c r="O13" s="89"/>
      <c r="P13" s="89"/>
    </row>
    <row r="14" spans="1:140" ht="15">
      <c r="A14" s="1100"/>
      <c r="B14" s="307" t="s">
        <v>185</v>
      </c>
      <c r="C14" s="308" t="s">
        <v>183</v>
      </c>
      <c r="D14" s="363">
        <v>218.8</v>
      </c>
      <c r="E14" s="311" t="s">
        <v>86</v>
      </c>
      <c r="F14" s="310">
        <v>100</v>
      </c>
      <c r="G14" s="312">
        <f>D14*F14</f>
        <v>21880</v>
      </c>
      <c r="H14" s="310">
        <v>4</v>
      </c>
      <c r="I14" s="533">
        <f>G14*H14</f>
        <v>87520</v>
      </c>
      <c r="J14" s="312">
        <f>I14*0.85</f>
        <v>74392</v>
      </c>
      <c r="K14" s="89"/>
      <c r="L14" s="247" t="s">
        <v>185</v>
      </c>
      <c r="M14" s="349">
        <f>I14+I6+I10</f>
        <v>350296</v>
      </c>
      <c r="N14" s="93"/>
      <c r="O14" s="89"/>
      <c r="P14" s="89"/>
    </row>
    <row r="15" spans="1:140" ht="16" thickBot="1">
      <c r="A15" s="1101"/>
      <c r="B15" s="307" t="s">
        <v>186</v>
      </c>
      <c r="C15" s="308" t="s">
        <v>183</v>
      </c>
      <c r="D15" s="363">
        <v>192.54</v>
      </c>
      <c r="E15" s="311" t="s">
        <v>86</v>
      </c>
      <c r="F15" s="310">
        <v>100</v>
      </c>
      <c r="G15" s="312">
        <f>D15*F15</f>
        <v>19254</v>
      </c>
      <c r="H15" s="310">
        <v>4</v>
      </c>
      <c r="I15" s="533">
        <f>G15*H15</f>
        <v>77016</v>
      </c>
      <c r="J15" s="312">
        <f>I15*0.85</f>
        <v>65463.6</v>
      </c>
      <c r="K15" s="89"/>
      <c r="L15" s="247" t="s">
        <v>186</v>
      </c>
      <c r="M15" s="349">
        <f>I15+I7+I11</f>
        <v>308256</v>
      </c>
      <c r="N15" s="89"/>
      <c r="O15" s="89"/>
      <c r="P15" s="89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</row>
    <row r="16" spans="1:140" ht="21" customHeight="1" thickBot="1">
      <c r="A16" s="1107"/>
      <c r="B16" s="1108"/>
      <c r="C16" s="1108"/>
      <c r="D16" s="1109"/>
      <c r="E16" s="1109"/>
      <c r="F16" s="1109"/>
      <c r="G16" s="1109"/>
      <c r="H16" s="1110"/>
      <c r="I16" s="534">
        <f>I4+I5+I6+I7+I8+I9+I10+I11+I12+I13+I14+I15</f>
        <v>1741844</v>
      </c>
      <c r="J16" s="536">
        <f>I16*0.85</f>
        <v>1480567.4</v>
      </c>
      <c r="K16" s="89"/>
      <c r="L16" s="351" t="s">
        <v>187</v>
      </c>
      <c r="M16" s="350">
        <f>M12+M13+M14+M15</f>
        <v>1741844</v>
      </c>
      <c r="N16" s="89"/>
      <c r="O16" s="89"/>
      <c r="P16" s="89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</row>
    <row r="17" spans="1:140" ht="15">
      <c r="A17" s="1086" t="s">
        <v>279</v>
      </c>
      <c r="B17" s="1087"/>
      <c r="C17" s="539">
        <f>I16</f>
        <v>1741844</v>
      </c>
      <c r="D17" s="89"/>
      <c r="E17" s="89"/>
      <c r="F17" s="89"/>
      <c r="G17" s="89"/>
      <c r="H17" s="94"/>
      <c r="J17" s="87"/>
      <c r="K17" s="89"/>
      <c r="N17" s="89"/>
      <c r="O17" s="89"/>
      <c r="P17" s="89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</row>
    <row r="18" spans="1:140" ht="16" thickBot="1">
      <c r="A18" s="1045" t="s">
        <v>280</v>
      </c>
      <c r="B18" s="1046"/>
      <c r="C18" s="540">
        <f>J16</f>
        <v>1480567.4</v>
      </c>
      <c r="D18" s="89"/>
      <c r="E18" s="89"/>
      <c r="F18" s="89"/>
      <c r="G18" s="89"/>
      <c r="H18" s="94"/>
      <c r="I18" s="87"/>
      <c r="J18" s="87"/>
      <c r="K18" s="89"/>
      <c r="N18" s="89"/>
      <c r="O18" s="89"/>
      <c r="P18" s="89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</row>
    <row r="19" spans="1:140" ht="15">
      <c r="A19" s="93"/>
      <c r="B19" s="93"/>
      <c r="C19" s="89"/>
      <c r="D19" s="89"/>
      <c r="E19" s="89"/>
      <c r="F19" s="89"/>
      <c r="G19" s="89"/>
      <c r="H19" s="94"/>
      <c r="I19" s="87"/>
      <c r="J19" s="87"/>
      <c r="K19" s="89"/>
      <c r="N19" s="89"/>
      <c r="O19" s="89"/>
      <c r="P19" s="89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</row>
    <row r="20" spans="1:140" ht="15">
      <c r="A20" s="93"/>
      <c r="B20" s="93"/>
      <c r="C20" s="89"/>
      <c r="D20" s="89"/>
      <c r="E20" s="89"/>
      <c r="F20" s="89"/>
      <c r="G20" s="89"/>
      <c r="H20" s="94"/>
      <c r="I20" s="87"/>
      <c r="J20" s="87"/>
      <c r="K20" s="89"/>
      <c r="N20" s="89"/>
      <c r="O20" s="89"/>
      <c r="P20" s="89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</row>
    <row r="21" spans="1:140" ht="1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</row>
    <row r="22" spans="1:140" ht="18" thickBot="1">
      <c r="A22" s="1111" t="s">
        <v>75</v>
      </c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94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</row>
    <row r="23" spans="1:140" ht="31" customHeight="1" thickBot="1">
      <c r="A23" s="1017" t="s">
        <v>76</v>
      </c>
      <c r="B23" s="1018"/>
      <c r="C23" s="209" t="s">
        <v>55</v>
      </c>
      <c r="D23" s="209" t="s">
        <v>56</v>
      </c>
      <c r="E23" s="209" t="s">
        <v>57</v>
      </c>
      <c r="F23" s="209" t="s">
        <v>58</v>
      </c>
      <c r="G23" s="209" t="s">
        <v>59</v>
      </c>
      <c r="H23" s="209" t="s">
        <v>60</v>
      </c>
      <c r="I23" s="209" t="s">
        <v>61</v>
      </c>
      <c r="J23" s="209" t="s">
        <v>62</v>
      </c>
      <c r="K23" s="209" t="s">
        <v>63</v>
      </c>
      <c r="L23" s="209" t="s">
        <v>64</v>
      </c>
      <c r="M23" s="209" t="s">
        <v>65</v>
      </c>
      <c r="N23" s="209" t="s">
        <v>66</v>
      </c>
      <c r="O23" s="209" t="s">
        <v>128</v>
      </c>
      <c r="P23" s="9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</row>
    <row r="24" spans="1:140" ht="15">
      <c r="A24" s="1112" t="s">
        <v>255</v>
      </c>
      <c r="B24" s="1113"/>
      <c r="C24" s="352" t="s">
        <v>86</v>
      </c>
      <c r="D24" s="353">
        <v>4</v>
      </c>
      <c r="E24" s="354" t="s">
        <v>86</v>
      </c>
      <c r="F24" s="355" t="s">
        <v>86</v>
      </c>
      <c r="G24" s="353">
        <v>4</v>
      </c>
      <c r="H24" s="354" t="s">
        <v>86</v>
      </c>
      <c r="I24" s="353">
        <v>4</v>
      </c>
      <c r="J24" s="353">
        <v>4</v>
      </c>
      <c r="K24" s="353">
        <v>4</v>
      </c>
      <c r="L24" s="352" t="s">
        <v>86</v>
      </c>
      <c r="M24" s="356" t="s">
        <v>86</v>
      </c>
      <c r="N24" s="356" t="s">
        <v>86</v>
      </c>
      <c r="O24" s="214"/>
      <c r="P24" s="9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</row>
    <row r="25" spans="1:140" ht="15">
      <c r="A25" s="1084" t="s">
        <v>71</v>
      </c>
      <c r="B25" s="1085"/>
      <c r="C25" s="340" t="s">
        <v>86</v>
      </c>
      <c r="D25" s="368">
        <f>G7*D24</f>
        <v>203888</v>
      </c>
      <c r="E25" s="369" t="s">
        <v>86</v>
      </c>
      <c r="F25" s="369" t="s">
        <v>86</v>
      </c>
      <c r="G25" s="368">
        <f>G5*G24</f>
        <v>231696</v>
      </c>
      <c r="H25" s="369" t="s">
        <v>86</v>
      </c>
      <c r="I25" s="368">
        <f>G4*I24</f>
        <v>242410.50000000003</v>
      </c>
      <c r="J25" s="368">
        <f>G4*J24</f>
        <v>242410.50000000003</v>
      </c>
      <c r="K25" s="368">
        <f>G6*K24</f>
        <v>231696</v>
      </c>
      <c r="L25" s="369" t="s">
        <v>86</v>
      </c>
      <c r="M25" s="370" t="s">
        <v>86</v>
      </c>
      <c r="N25" s="370" t="s">
        <v>86</v>
      </c>
      <c r="O25" s="371">
        <f>D25+G25+I25+J25+K25</f>
        <v>1152101</v>
      </c>
      <c r="P25" s="9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</row>
    <row r="26" spans="1:140" ht="15">
      <c r="A26" s="1114" t="s">
        <v>256</v>
      </c>
      <c r="B26" s="1115"/>
      <c r="C26" s="339" t="s">
        <v>86</v>
      </c>
      <c r="D26" s="344">
        <v>4</v>
      </c>
      <c r="E26" s="263" t="s">
        <v>86</v>
      </c>
      <c r="F26" s="339" t="s">
        <v>86</v>
      </c>
      <c r="G26" s="344">
        <v>4</v>
      </c>
      <c r="H26" s="263" t="s">
        <v>86</v>
      </c>
      <c r="I26" s="344">
        <v>4</v>
      </c>
      <c r="J26" s="344">
        <v>4</v>
      </c>
      <c r="K26" s="344">
        <v>4</v>
      </c>
      <c r="L26" s="339" t="s">
        <v>86</v>
      </c>
      <c r="M26" s="251" t="s">
        <v>86</v>
      </c>
      <c r="N26" s="263" t="s">
        <v>86</v>
      </c>
      <c r="O26" s="114"/>
      <c r="P26" s="9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</row>
    <row r="27" spans="1:140" ht="15">
      <c r="A27" s="1116" t="s">
        <v>176</v>
      </c>
      <c r="B27" s="1117"/>
      <c r="C27" s="341" t="s">
        <v>86</v>
      </c>
      <c r="D27" s="318">
        <f>G11*D26</f>
        <v>27352</v>
      </c>
      <c r="E27" s="319" t="s">
        <v>86</v>
      </c>
      <c r="F27" s="319" t="s">
        <v>86</v>
      </c>
      <c r="G27" s="318">
        <f>G9*G26</f>
        <v>31080</v>
      </c>
      <c r="H27" s="319" t="s">
        <v>86</v>
      </c>
      <c r="I27" s="318">
        <f>G8*I26</f>
        <v>32521.499999999996</v>
      </c>
      <c r="J27" s="318">
        <f>G8*J26</f>
        <v>32521.499999999996</v>
      </c>
      <c r="K27" s="318">
        <f>G10*K26</f>
        <v>31080</v>
      </c>
      <c r="L27" s="319" t="s">
        <v>86</v>
      </c>
      <c r="M27" s="319" t="s">
        <v>86</v>
      </c>
      <c r="N27" s="319" t="s">
        <v>86</v>
      </c>
      <c r="O27" s="372">
        <f>D27+G27+I27+J27+K27</f>
        <v>154555</v>
      </c>
      <c r="P27" s="9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</row>
    <row r="28" spans="1:140" ht="15">
      <c r="A28" s="1118" t="s">
        <v>255</v>
      </c>
      <c r="B28" s="1119"/>
      <c r="C28" s="339" t="s">
        <v>86</v>
      </c>
      <c r="D28" s="344">
        <v>4</v>
      </c>
      <c r="E28" s="263" t="s">
        <v>86</v>
      </c>
      <c r="F28" s="339" t="s">
        <v>86</v>
      </c>
      <c r="G28" s="344">
        <v>4</v>
      </c>
      <c r="H28" s="263" t="s">
        <v>86</v>
      </c>
      <c r="I28" s="344">
        <v>4</v>
      </c>
      <c r="J28" s="344">
        <v>4</v>
      </c>
      <c r="K28" s="344">
        <v>4</v>
      </c>
      <c r="L28" s="339" t="s">
        <v>86</v>
      </c>
      <c r="M28" s="251" t="s">
        <v>86</v>
      </c>
      <c r="N28" s="263" t="s">
        <v>86</v>
      </c>
      <c r="O28" s="114"/>
      <c r="P28" s="9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</row>
    <row r="29" spans="1:140" ht="15">
      <c r="A29" s="1120" t="s">
        <v>79</v>
      </c>
      <c r="B29" s="1121"/>
      <c r="C29" s="342" t="s">
        <v>86</v>
      </c>
      <c r="D29" s="373">
        <f>G15*D28</f>
        <v>77016</v>
      </c>
      <c r="E29" s="374" t="s">
        <v>86</v>
      </c>
      <c r="F29" s="374" t="s">
        <v>86</v>
      </c>
      <c r="G29" s="373">
        <f>G13*G28</f>
        <v>87520</v>
      </c>
      <c r="H29" s="374" t="s">
        <v>86</v>
      </c>
      <c r="I29" s="373">
        <f>G12*I28</f>
        <v>91566</v>
      </c>
      <c r="J29" s="373">
        <f>G12*J28</f>
        <v>91566</v>
      </c>
      <c r="K29" s="373">
        <f>G14*K28</f>
        <v>87520</v>
      </c>
      <c r="L29" s="374" t="s">
        <v>86</v>
      </c>
      <c r="M29" s="374" t="s">
        <v>86</v>
      </c>
      <c r="N29" s="374" t="s">
        <v>86</v>
      </c>
      <c r="O29" s="375">
        <f>D29+G29+I29+J29+K29</f>
        <v>435188</v>
      </c>
      <c r="P29" s="9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</row>
    <row r="30" spans="1:140" s="82" customFormat="1" ht="16" thickBot="1">
      <c r="A30" s="1122"/>
      <c r="B30" s="1123"/>
      <c r="C30" s="343"/>
      <c r="D30" s="345"/>
      <c r="E30" s="346"/>
      <c r="F30" s="346"/>
      <c r="G30" s="345"/>
      <c r="H30" s="346"/>
      <c r="I30" s="345"/>
      <c r="J30" s="345"/>
      <c r="K30" s="345"/>
      <c r="L30" s="346"/>
      <c r="M30" s="346"/>
      <c r="N30" s="346"/>
      <c r="O30" s="347"/>
      <c r="P30" s="9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</row>
    <row r="31" spans="1:140" ht="16" thickBot="1">
      <c r="A31" s="1126" t="s">
        <v>41</v>
      </c>
      <c r="B31" s="333" t="s">
        <v>53</v>
      </c>
      <c r="C31" s="330" t="s">
        <v>86</v>
      </c>
      <c r="D31" s="335">
        <f>D32/O32</f>
        <v>0.17697107203630175</v>
      </c>
      <c r="E31" s="336" t="s">
        <v>86</v>
      </c>
      <c r="F31" s="336" t="s">
        <v>86</v>
      </c>
      <c r="G31" s="335">
        <f>G32/O32</f>
        <v>0.201106413662762</v>
      </c>
      <c r="H31" s="336" t="s">
        <v>86</v>
      </c>
      <c r="I31" s="335">
        <f>I32/O32</f>
        <v>0.21040805031908713</v>
      </c>
      <c r="J31" s="335">
        <f>J32/O32</f>
        <v>0.21040805031908713</v>
      </c>
      <c r="K31" s="337">
        <f>K32/O32</f>
        <v>0.201106413662762</v>
      </c>
      <c r="L31" s="336" t="s">
        <v>86</v>
      </c>
      <c r="M31" s="336" t="s">
        <v>86</v>
      </c>
      <c r="N31" s="338" t="s">
        <v>86</v>
      </c>
      <c r="O31" s="334">
        <f>D31+G31+I31+J31+K31</f>
        <v>1</v>
      </c>
      <c r="P31" s="9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</row>
    <row r="32" spans="1:140" ht="16" thickBot="1">
      <c r="A32" s="1127"/>
      <c r="B32" s="331" t="s">
        <v>54</v>
      </c>
      <c r="C32" s="332" t="s">
        <v>86</v>
      </c>
      <c r="D32" s="270">
        <f>D25+D27+D29</f>
        <v>308256</v>
      </c>
      <c r="E32" s="271" t="s">
        <v>86</v>
      </c>
      <c r="F32" s="271" t="s">
        <v>86</v>
      </c>
      <c r="G32" s="270">
        <f>G25+G27+G29</f>
        <v>350296</v>
      </c>
      <c r="H32" s="271" t="s">
        <v>86</v>
      </c>
      <c r="I32" s="270">
        <f>I25+I27+I29</f>
        <v>366498</v>
      </c>
      <c r="J32" s="270">
        <f>J25+J27+J29</f>
        <v>366498</v>
      </c>
      <c r="K32" s="376">
        <f>K25+K27+K29</f>
        <v>350296</v>
      </c>
      <c r="L32" s="271" t="s">
        <v>86</v>
      </c>
      <c r="M32" s="271" t="s">
        <v>86</v>
      </c>
      <c r="N32" s="271" t="s">
        <v>86</v>
      </c>
      <c r="O32" s="377">
        <f>O25+O27+O29</f>
        <v>1741844</v>
      </c>
      <c r="P32" s="9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</row>
    <row r="33" spans="1:140" ht="15">
      <c r="A33" s="89"/>
      <c r="B33" s="89"/>
      <c r="C33" s="89"/>
      <c r="D33" s="89"/>
      <c r="E33" s="89"/>
      <c r="F33" s="89"/>
      <c r="G33" s="89"/>
      <c r="H33" s="95"/>
      <c r="I33" s="89"/>
      <c r="J33" s="89"/>
      <c r="K33" s="18"/>
      <c r="L33" s="18"/>
      <c r="M33" s="41"/>
      <c r="N33" s="18"/>
      <c r="O33" s="18"/>
      <c r="P33" s="9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</row>
    <row r="34" spans="1:140" ht="1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41"/>
      <c r="L34" s="41"/>
      <c r="M34" s="18"/>
      <c r="N34" s="18"/>
      <c r="O34" s="18"/>
      <c r="P34" s="9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</row>
    <row r="35" spans="1:140" ht="18" thickBot="1">
      <c r="A35" s="1111" t="s">
        <v>78</v>
      </c>
      <c r="B35" s="1111"/>
      <c r="C35" s="1111"/>
      <c r="D35" s="1111"/>
      <c r="E35" s="1111"/>
      <c r="F35" s="89"/>
      <c r="G35" s="89"/>
      <c r="H35" s="89"/>
      <c r="I35" s="89"/>
      <c r="J35" s="89"/>
      <c r="K35" s="18"/>
      <c r="L35" s="41"/>
      <c r="M35" s="18"/>
      <c r="N35" s="18"/>
      <c r="O35" s="18"/>
      <c r="P35" s="94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</row>
    <row r="36" spans="1:140" ht="31" thickBot="1">
      <c r="A36" s="1078" t="s">
        <v>67</v>
      </c>
      <c r="B36" s="1128"/>
      <c r="C36" s="222" t="s">
        <v>177</v>
      </c>
      <c r="D36" s="284" t="s">
        <v>178</v>
      </c>
      <c r="E36" s="222" t="s">
        <v>85</v>
      </c>
      <c r="F36" s="89"/>
      <c r="G36" s="89"/>
      <c r="H36" s="89"/>
      <c r="I36" s="89"/>
      <c r="J36" s="89"/>
      <c r="K36" s="18"/>
      <c r="L36" s="18"/>
      <c r="M36" s="18"/>
      <c r="N36" s="41"/>
      <c r="O36" s="18"/>
      <c r="P36" s="89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</row>
    <row r="37" spans="1:140" ht="15" customHeight="1">
      <c r="A37" s="1129" t="s">
        <v>69</v>
      </c>
      <c r="B37" s="1130"/>
      <c r="C37" s="357">
        <v>7.0000000000000007E-2</v>
      </c>
      <c r="D37" s="366">
        <f>C37*I16</f>
        <v>121929.08000000002</v>
      </c>
      <c r="E37" s="359">
        <f>D37/D42</f>
        <v>7.0000000000000007E-2</v>
      </c>
      <c r="F37" s="89"/>
      <c r="G37" s="89"/>
      <c r="H37" s="89"/>
      <c r="I37" s="89"/>
      <c r="J37" s="89"/>
      <c r="K37" s="18"/>
      <c r="L37" s="18"/>
      <c r="M37" s="41"/>
      <c r="N37" s="18"/>
      <c r="O37" s="18"/>
      <c r="P37" s="89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</row>
    <row r="38" spans="1:140" ht="15">
      <c r="A38" s="1072" t="s">
        <v>70</v>
      </c>
      <c r="B38" s="1124"/>
      <c r="C38" s="149">
        <v>0.23400000000000001</v>
      </c>
      <c r="D38" s="326">
        <f>C38*I16</f>
        <v>407591.49600000004</v>
      </c>
      <c r="E38" s="152">
        <f>D38/D42</f>
        <v>0.23400000000000001</v>
      </c>
      <c r="F38" s="89"/>
      <c r="G38" s="89"/>
      <c r="H38" s="89"/>
      <c r="I38" s="89"/>
      <c r="J38" s="89"/>
      <c r="K38" s="41"/>
      <c r="L38" s="41"/>
      <c r="M38" s="18"/>
      <c r="N38" s="18"/>
      <c r="O38" s="18"/>
      <c r="P38" s="89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</row>
    <row r="39" spans="1:140" ht="15">
      <c r="A39" s="1072" t="s">
        <v>71</v>
      </c>
      <c r="B39" s="1124"/>
      <c r="C39" s="149">
        <v>0.38800000000000001</v>
      </c>
      <c r="D39" s="326">
        <f>C39*I16</f>
        <v>675835.47200000007</v>
      </c>
      <c r="E39" s="152">
        <f>D39/D42</f>
        <v>0.38800000000000001</v>
      </c>
      <c r="F39" s="89"/>
      <c r="G39" s="89"/>
      <c r="H39" s="89"/>
      <c r="I39" s="89"/>
      <c r="J39" s="89"/>
      <c r="K39" s="18"/>
      <c r="L39" s="41"/>
      <c r="M39" s="18"/>
      <c r="N39" s="18"/>
      <c r="O39" s="18"/>
      <c r="P39" s="89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</row>
    <row r="40" spans="1:140" ht="15">
      <c r="A40" s="1072" t="s">
        <v>176</v>
      </c>
      <c r="B40" s="1124"/>
      <c r="C40" s="149">
        <v>0.17299999999999999</v>
      </c>
      <c r="D40" s="326">
        <f>C40*I16</f>
        <v>301339.01199999999</v>
      </c>
      <c r="E40" s="152">
        <f>D40/D42</f>
        <v>0.17299999999999999</v>
      </c>
      <c r="F40" s="89"/>
      <c r="P40" s="89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</row>
    <row r="41" spans="1:140" ht="15">
      <c r="A41" s="1072" t="s">
        <v>79</v>
      </c>
      <c r="B41" s="1124"/>
      <c r="C41" s="149">
        <v>0.13500000000000001</v>
      </c>
      <c r="D41" s="326">
        <f>C41*I16</f>
        <v>235148.94</v>
      </c>
      <c r="E41" s="152">
        <f>D41/D42</f>
        <v>0.13500000000000001</v>
      </c>
      <c r="F41" s="89"/>
      <c r="P41" s="89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</row>
    <row r="42" spans="1:140" ht="16" thickBot="1">
      <c r="A42" s="1070" t="s">
        <v>83</v>
      </c>
      <c r="B42" s="1125"/>
      <c r="C42" s="358">
        <f>C37+C38+C39+C40+C41</f>
        <v>1</v>
      </c>
      <c r="D42" s="367">
        <f>D37+D38+D39+D40+D41</f>
        <v>1741844</v>
      </c>
      <c r="E42" s="286">
        <f>E37+E38+E39+E40+E41</f>
        <v>1</v>
      </c>
      <c r="F42" s="89"/>
      <c r="P42" s="89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</row>
    <row r="43" spans="1:140" ht="15">
      <c r="A43" s="89"/>
      <c r="B43" s="89"/>
      <c r="C43" s="89"/>
      <c r="D43" s="89"/>
      <c r="E43" s="89"/>
      <c r="P43" s="89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</row>
    <row r="44" spans="1:140" ht="1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</row>
    <row r="45" spans="1:140" ht="1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</row>
    <row r="46" spans="1:140" ht="1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</row>
    <row r="47" spans="1:140" ht="1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</row>
    <row r="48" spans="1:140" ht="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</row>
    <row r="49" spans="1:140" ht="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</row>
    <row r="50" spans="1:140"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</row>
    <row r="64" spans="1:140" ht="111" customHeight="1"/>
  </sheetData>
  <sheetProtection password="C276" sheet="1" formatCells="0" formatColumns="0" formatRows="0" insertColumns="0" insertRows="0" insertHyperlinks="0" deleteColumns="0" deleteRows="0" sort="0" autoFilter="0" pivotTables="0"/>
  <mergeCells count="28">
    <mergeCell ref="A40:B40"/>
    <mergeCell ref="A41:B41"/>
    <mergeCell ref="A42:B42"/>
    <mergeCell ref="A31:A32"/>
    <mergeCell ref="A35:E35"/>
    <mergeCell ref="A36:B36"/>
    <mergeCell ref="A37:B37"/>
    <mergeCell ref="A38:B38"/>
    <mergeCell ref="A39:B39"/>
    <mergeCell ref="A26:B26"/>
    <mergeCell ref="A27:B27"/>
    <mergeCell ref="A28:B28"/>
    <mergeCell ref="A29:B29"/>
    <mergeCell ref="A30:B30"/>
    <mergeCell ref="A25:B25"/>
    <mergeCell ref="A17:B17"/>
    <mergeCell ref="A18:B18"/>
    <mergeCell ref="A1:J1"/>
    <mergeCell ref="A2:D2"/>
    <mergeCell ref="E2:H2"/>
    <mergeCell ref="I2:J2"/>
    <mergeCell ref="A12:A15"/>
    <mergeCell ref="A4:A7"/>
    <mergeCell ref="A8:A11"/>
    <mergeCell ref="A16:H16"/>
    <mergeCell ref="A22:O22"/>
    <mergeCell ref="A23:B23"/>
    <mergeCell ref="A24:B24"/>
  </mergeCells>
  <phoneticPr fontId="47" type="noConversion"/>
  <pageMargins left="0.7" right="0.7" top="0.75" bottom="0.75" header="0.3" footer="0.3"/>
  <pageSetup scale="29" orientation="landscape"/>
  <headerFooter>
    <oddHeader>&amp;C&amp;"-,Bold"&amp;24Boston Pizza - Television Campaign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1"/>
  <sheetViews>
    <sheetView zoomScale="50" zoomScaleNormal="50" zoomScaleSheetLayoutView="75" zoomScalePageLayoutView="50" workbookViewId="0">
      <selection activeCell="Q29" sqref="Q29"/>
    </sheetView>
  </sheetViews>
  <sheetFormatPr baseColWidth="10" defaultColWidth="8.83203125" defaultRowHeight="14" x14ac:dyDescent="0"/>
  <cols>
    <col min="1" max="1" width="23.6640625" style="2" customWidth="1"/>
    <col min="2" max="2" width="17.5" style="2" customWidth="1"/>
    <col min="3" max="3" width="19" style="2" customWidth="1"/>
    <col min="4" max="4" width="17.6640625" style="2" customWidth="1"/>
    <col min="5" max="5" width="18.6640625" style="2" customWidth="1"/>
    <col min="6" max="6" width="19.83203125" style="2" customWidth="1"/>
    <col min="7" max="7" width="17.83203125" style="2" customWidth="1"/>
    <col min="8" max="8" width="18.33203125" style="2" customWidth="1"/>
    <col min="9" max="9" width="17.5" style="2" customWidth="1"/>
    <col min="10" max="10" width="16.83203125" style="33" customWidth="1"/>
    <col min="11" max="11" width="16.5" style="33" bestFit="1" customWidth="1"/>
    <col min="12" max="12" width="16.1640625" style="2" bestFit="1" customWidth="1"/>
    <col min="13" max="13" width="16.1640625" style="2" customWidth="1"/>
    <col min="14" max="15" width="16.1640625" style="2" bestFit="1" customWidth="1"/>
    <col min="16" max="16" width="16.6640625" style="2" bestFit="1" customWidth="1"/>
    <col min="17" max="17" width="16.5" style="2" customWidth="1"/>
    <col min="18" max="18" width="18.6640625" style="2" customWidth="1"/>
    <col min="19" max="57" width="8.83203125" style="20"/>
    <col min="58" max="16384" width="8.83203125" style="2"/>
  </cols>
  <sheetData>
    <row r="1" spans="1:57" ht="21" thickBot="1">
      <c r="A1" s="1006" t="s">
        <v>286</v>
      </c>
      <c r="B1" s="1138"/>
      <c r="C1" s="1138"/>
      <c r="D1" s="1138"/>
      <c r="E1" s="1138"/>
      <c r="F1" s="1138"/>
      <c r="G1" s="1138"/>
      <c r="H1" s="1138"/>
      <c r="I1" s="1138"/>
      <c r="J1" s="1138"/>
      <c r="K1" s="1138"/>
      <c r="L1" s="1138"/>
      <c r="M1" s="1138"/>
      <c r="N1" s="1138"/>
      <c r="O1" s="1138"/>
      <c r="P1" s="1138"/>
      <c r="Q1" s="1138"/>
      <c r="R1" s="1139"/>
      <c r="S1" s="378"/>
      <c r="T1" s="378"/>
      <c r="U1" s="19"/>
      <c r="V1" s="19"/>
      <c r="W1" s="19"/>
      <c r="X1" s="19"/>
    </row>
    <row r="2" spans="1:57" ht="29" customHeight="1" thickBot="1">
      <c r="A2" s="1049" t="s">
        <v>11</v>
      </c>
      <c r="B2" s="1050"/>
      <c r="C2" s="1050"/>
      <c r="D2" s="1050"/>
      <c r="E2" s="408"/>
      <c r="F2" s="1140" t="s">
        <v>26</v>
      </c>
      <c r="G2" s="1141"/>
      <c r="H2" s="1141"/>
      <c r="I2" s="1142"/>
      <c r="J2" s="1057" t="s">
        <v>23</v>
      </c>
      <c r="K2" s="1058"/>
      <c r="L2" s="1094" t="s">
        <v>12</v>
      </c>
      <c r="M2" s="1095"/>
      <c r="N2" s="1096"/>
      <c r="O2" s="1143" t="s">
        <v>13</v>
      </c>
      <c r="P2" s="1055"/>
      <c r="Q2" s="1055"/>
      <c r="R2" s="1056"/>
      <c r="S2" s="90"/>
      <c r="T2" s="90"/>
      <c r="U2" s="21"/>
      <c r="V2" s="21"/>
      <c r="W2" s="21"/>
      <c r="X2" s="21"/>
    </row>
    <row r="3" spans="1:57" ht="46" thickBot="1">
      <c r="A3" s="653" t="s">
        <v>14</v>
      </c>
      <c r="B3" s="653" t="s">
        <v>67</v>
      </c>
      <c r="C3" s="653" t="s">
        <v>15</v>
      </c>
      <c r="D3" s="653" t="s">
        <v>16</v>
      </c>
      <c r="E3" s="654" t="s">
        <v>129</v>
      </c>
      <c r="F3" s="655" t="s">
        <v>22</v>
      </c>
      <c r="G3" s="656" t="s">
        <v>28</v>
      </c>
      <c r="H3" s="656" t="s">
        <v>29</v>
      </c>
      <c r="I3" s="656" t="s">
        <v>27</v>
      </c>
      <c r="J3" s="657" t="s">
        <v>24</v>
      </c>
      <c r="K3" s="657" t="s">
        <v>25</v>
      </c>
      <c r="L3" s="658" t="s">
        <v>17</v>
      </c>
      <c r="M3" s="658" t="s">
        <v>283</v>
      </c>
      <c r="N3" s="658" t="s">
        <v>18</v>
      </c>
      <c r="O3" s="659" t="s">
        <v>19</v>
      </c>
      <c r="P3" s="659" t="s">
        <v>20</v>
      </c>
      <c r="Q3" s="659" t="s">
        <v>21</v>
      </c>
      <c r="R3" s="659" t="s">
        <v>130</v>
      </c>
      <c r="S3" s="94"/>
      <c r="T3" s="94"/>
    </row>
    <row r="4" spans="1:57" s="23" customFormat="1" ht="15">
      <c r="A4" s="428" t="s">
        <v>131</v>
      </c>
      <c r="B4" s="660" t="s">
        <v>132</v>
      </c>
      <c r="C4" s="497" t="s">
        <v>133</v>
      </c>
      <c r="D4" s="491">
        <v>189400</v>
      </c>
      <c r="E4" s="490" t="s">
        <v>59</v>
      </c>
      <c r="F4" s="482" t="s">
        <v>134</v>
      </c>
      <c r="G4" s="435">
        <v>50</v>
      </c>
      <c r="H4" s="436" t="s">
        <v>91</v>
      </c>
      <c r="I4" s="414" t="s">
        <v>135</v>
      </c>
      <c r="J4" s="437">
        <v>41</v>
      </c>
      <c r="K4" s="437">
        <v>166</v>
      </c>
      <c r="L4" s="438">
        <v>5940</v>
      </c>
      <c r="M4" s="602">
        <f>N4/0.85</f>
        <v>1747.0588235294117</v>
      </c>
      <c r="N4" s="508">
        <f>L4/4</f>
        <v>1485</v>
      </c>
      <c r="O4" s="439">
        <v>4</v>
      </c>
      <c r="P4" s="503">
        <f>Q4/0.85</f>
        <v>6988.2352941176468</v>
      </c>
      <c r="Q4" s="503">
        <f>N4*O4</f>
        <v>5940</v>
      </c>
      <c r="R4" s="440">
        <f>P4/K4</f>
        <v>42.097802976612329</v>
      </c>
      <c r="S4" s="379"/>
      <c r="T4" s="379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</row>
    <row r="5" spans="1:57" ht="15">
      <c r="A5" s="428"/>
      <c r="B5" s="660"/>
      <c r="C5" s="497"/>
      <c r="D5" s="491"/>
      <c r="E5" s="491" t="s">
        <v>59</v>
      </c>
      <c r="F5" s="483" t="s">
        <v>136</v>
      </c>
      <c r="G5" s="441">
        <v>50</v>
      </c>
      <c r="H5" s="442" t="s">
        <v>91</v>
      </c>
      <c r="I5" s="415" t="s">
        <v>137</v>
      </c>
      <c r="J5" s="443">
        <v>44</v>
      </c>
      <c r="K5" s="443">
        <v>174</v>
      </c>
      <c r="L5" s="444">
        <v>12000</v>
      </c>
      <c r="M5" s="603">
        <f>N5/0.85</f>
        <v>3529.4117647058824</v>
      </c>
      <c r="N5" s="509">
        <f>L5/4</f>
        <v>3000</v>
      </c>
      <c r="O5" s="434">
        <v>4</v>
      </c>
      <c r="P5" s="504">
        <f>Q5/0.85</f>
        <v>14117.64705882353</v>
      </c>
      <c r="Q5" s="504">
        <f>N5*O5</f>
        <v>12000</v>
      </c>
      <c r="R5" s="445">
        <f>J5/N5*1000</f>
        <v>14.666666666666666</v>
      </c>
      <c r="S5" s="94"/>
      <c r="T5" s="94"/>
    </row>
    <row r="6" spans="1:57" ht="15">
      <c r="A6" s="429"/>
      <c r="B6" s="661"/>
      <c r="C6" s="498"/>
      <c r="D6" s="492"/>
      <c r="E6" s="492" t="s">
        <v>138</v>
      </c>
      <c r="F6" s="484" t="s">
        <v>136</v>
      </c>
      <c r="G6" s="447">
        <v>25</v>
      </c>
      <c r="H6" s="448" t="s">
        <v>91</v>
      </c>
      <c r="I6" s="416" t="s">
        <v>139</v>
      </c>
      <c r="J6" s="449">
        <v>44</v>
      </c>
      <c r="K6" s="449">
        <v>52.2</v>
      </c>
      <c r="L6" s="450">
        <v>6000</v>
      </c>
      <c r="M6" s="604">
        <f>N6/0.85</f>
        <v>1764.7058823529412</v>
      </c>
      <c r="N6" s="510">
        <f>L6/4</f>
        <v>1500</v>
      </c>
      <c r="O6" s="446">
        <v>12</v>
      </c>
      <c r="P6" s="505">
        <f>Q6/0.85</f>
        <v>21176.470588235294</v>
      </c>
      <c r="Q6" s="505">
        <f>N6*O6</f>
        <v>18000</v>
      </c>
      <c r="R6" s="451">
        <f>J6/N6*1000</f>
        <v>29.333333333333332</v>
      </c>
      <c r="S6" s="94"/>
      <c r="T6" s="94"/>
    </row>
    <row r="7" spans="1:57" s="24" customFormat="1" ht="15">
      <c r="A7" s="430"/>
      <c r="B7" s="662"/>
      <c r="C7" s="499"/>
      <c r="D7" s="493"/>
      <c r="E7" s="493"/>
      <c r="F7" s="485"/>
      <c r="G7" s="453"/>
      <c r="H7" s="454"/>
      <c r="I7" s="417"/>
      <c r="J7" s="455"/>
      <c r="K7" s="455"/>
      <c r="L7" s="364"/>
      <c r="M7" s="605"/>
      <c r="N7" s="365"/>
      <c r="O7" s="452"/>
      <c r="P7" s="506"/>
      <c r="Q7" s="506"/>
      <c r="R7" s="452"/>
      <c r="S7" s="380"/>
      <c r="T7" s="380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</row>
    <row r="8" spans="1:57" ht="15">
      <c r="A8" s="428" t="s">
        <v>287</v>
      </c>
      <c r="B8" s="660" t="s">
        <v>140</v>
      </c>
      <c r="C8" s="497" t="s">
        <v>141</v>
      </c>
      <c r="D8" s="491">
        <v>103000</v>
      </c>
      <c r="E8" s="491" t="s">
        <v>59</v>
      </c>
      <c r="F8" s="486" t="s">
        <v>134</v>
      </c>
      <c r="G8" s="456">
        <v>50</v>
      </c>
      <c r="H8" s="434" t="s">
        <v>91</v>
      </c>
      <c r="I8" s="415" t="s">
        <v>142</v>
      </c>
      <c r="J8" s="457" t="s">
        <v>86</v>
      </c>
      <c r="K8" s="457" t="s">
        <v>86</v>
      </c>
      <c r="L8" s="444">
        <v>3240</v>
      </c>
      <c r="M8" s="603">
        <f>N8/0.85</f>
        <v>952.94117647058829</v>
      </c>
      <c r="N8" s="509">
        <f t="shared" ref="N8:N10" si="0">L8/4</f>
        <v>810</v>
      </c>
      <c r="O8" s="434">
        <v>4</v>
      </c>
      <c r="P8" s="504">
        <f t="shared" ref="P8:P10" si="1">Q8/0.85</f>
        <v>3811.7647058823532</v>
      </c>
      <c r="Q8" s="504">
        <f t="shared" ref="Q8:Q10" si="2">N8*O8</f>
        <v>3240</v>
      </c>
      <c r="R8" s="997" t="s">
        <v>86</v>
      </c>
      <c r="S8" s="94"/>
      <c r="T8" s="94"/>
    </row>
    <row r="9" spans="1:57" ht="15">
      <c r="A9" s="428"/>
      <c r="B9" s="660"/>
      <c r="C9" s="497" t="s">
        <v>143</v>
      </c>
      <c r="D9" s="491">
        <v>393640</v>
      </c>
      <c r="E9" s="491" t="s">
        <v>59</v>
      </c>
      <c r="F9" s="483" t="s">
        <v>136</v>
      </c>
      <c r="G9" s="456">
        <v>50</v>
      </c>
      <c r="H9" s="434" t="s">
        <v>91</v>
      </c>
      <c r="I9" s="415" t="s">
        <v>144</v>
      </c>
      <c r="J9" s="443">
        <v>126</v>
      </c>
      <c r="K9" s="443">
        <v>503</v>
      </c>
      <c r="L9" s="444">
        <v>34500</v>
      </c>
      <c r="M9" s="603">
        <f>N9/0.85</f>
        <v>10147.058823529413</v>
      </c>
      <c r="N9" s="509">
        <f t="shared" si="0"/>
        <v>8625</v>
      </c>
      <c r="O9" s="434">
        <v>4</v>
      </c>
      <c r="P9" s="504">
        <f t="shared" si="1"/>
        <v>40588.23529411765</v>
      </c>
      <c r="Q9" s="504">
        <f t="shared" si="2"/>
        <v>34500</v>
      </c>
      <c r="R9" s="445">
        <f>J9/N9*1000</f>
        <v>14.608695652173914</v>
      </c>
      <c r="S9" s="94"/>
      <c r="T9" s="94"/>
    </row>
    <row r="10" spans="1:57" ht="15">
      <c r="A10" s="429"/>
      <c r="B10" s="661"/>
      <c r="C10" s="498"/>
      <c r="D10" s="492"/>
      <c r="E10" s="492" t="s">
        <v>138</v>
      </c>
      <c r="F10" s="484" t="s">
        <v>136</v>
      </c>
      <c r="G10" s="458">
        <v>25</v>
      </c>
      <c r="H10" s="446" t="s">
        <v>91</v>
      </c>
      <c r="I10" s="416" t="s">
        <v>137</v>
      </c>
      <c r="J10" s="449">
        <v>63</v>
      </c>
      <c r="K10" s="449">
        <v>755</v>
      </c>
      <c r="L10" s="450">
        <v>12000</v>
      </c>
      <c r="M10" s="604">
        <f>N10/0.85</f>
        <v>3529.4117647058824</v>
      </c>
      <c r="N10" s="510">
        <f t="shared" si="0"/>
        <v>3000</v>
      </c>
      <c r="O10" s="446">
        <v>12</v>
      </c>
      <c r="P10" s="505">
        <f t="shared" si="1"/>
        <v>42352.941176470587</v>
      </c>
      <c r="Q10" s="505">
        <f t="shared" si="2"/>
        <v>36000</v>
      </c>
      <c r="R10" s="451">
        <f>J10/N10*1000</f>
        <v>21</v>
      </c>
      <c r="S10" s="94"/>
      <c r="T10" s="94"/>
    </row>
    <row r="11" spans="1:57" s="24" customFormat="1" ht="15">
      <c r="A11" s="430"/>
      <c r="B11" s="662"/>
      <c r="C11" s="499"/>
      <c r="D11" s="493"/>
      <c r="E11" s="493"/>
      <c r="F11" s="485"/>
      <c r="G11" s="453"/>
      <c r="H11" s="454"/>
      <c r="I11" s="417"/>
      <c r="J11" s="455"/>
      <c r="K11" s="455"/>
      <c r="L11" s="364"/>
      <c r="M11" s="605"/>
      <c r="N11" s="365"/>
      <c r="O11" s="452"/>
      <c r="P11" s="506"/>
      <c r="Q11" s="506"/>
      <c r="R11" s="452"/>
      <c r="S11" s="380"/>
      <c r="T11" s="380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</row>
    <row r="12" spans="1:57" ht="15">
      <c r="A12" s="428" t="s">
        <v>131</v>
      </c>
      <c r="B12" s="660" t="s">
        <v>145</v>
      </c>
      <c r="C12" s="497" t="s">
        <v>146</v>
      </c>
      <c r="D12" s="491">
        <v>137610</v>
      </c>
      <c r="E12" s="491" t="s">
        <v>59</v>
      </c>
      <c r="F12" s="486" t="s">
        <v>134</v>
      </c>
      <c r="G12" s="456">
        <v>50</v>
      </c>
      <c r="H12" s="434" t="s">
        <v>91</v>
      </c>
      <c r="I12" s="415" t="s">
        <v>137</v>
      </c>
      <c r="J12" s="443">
        <v>64</v>
      </c>
      <c r="K12" s="443">
        <v>258</v>
      </c>
      <c r="L12" s="444">
        <v>5600</v>
      </c>
      <c r="M12" s="603">
        <f>N12/0.85</f>
        <v>1647.0588235294117</v>
      </c>
      <c r="N12" s="509">
        <f t="shared" ref="N12:N14" si="3">L12/4</f>
        <v>1400</v>
      </c>
      <c r="O12" s="434">
        <v>4</v>
      </c>
      <c r="P12" s="504">
        <f t="shared" ref="P12:P14" si="4">Q12/0.85</f>
        <v>6588.2352941176468</v>
      </c>
      <c r="Q12" s="504">
        <f t="shared" ref="Q12:Q14" si="5">N12*O12</f>
        <v>5600</v>
      </c>
      <c r="R12" s="445">
        <f>J12/N12*1000</f>
        <v>45.714285714285715</v>
      </c>
      <c r="S12" s="94"/>
      <c r="T12" s="94"/>
    </row>
    <row r="13" spans="1:57" ht="15">
      <c r="A13" s="428"/>
      <c r="B13" s="660"/>
      <c r="C13" s="497"/>
      <c r="D13" s="491"/>
      <c r="E13" s="491" t="s">
        <v>59</v>
      </c>
      <c r="F13" s="483" t="s">
        <v>136</v>
      </c>
      <c r="G13" s="456">
        <v>50</v>
      </c>
      <c r="H13" s="434" t="s">
        <v>91</v>
      </c>
      <c r="I13" s="415" t="s">
        <v>147</v>
      </c>
      <c r="J13" s="443">
        <v>48</v>
      </c>
      <c r="K13" s="443">
        <v>194</v>
      </c>
      <c r="L13" s="444">
        <v>8400</v>
      </c>
      <c r="M13" s="603">
        <f>N13/0.85</f>
        <v>2470.5882352941176</v>
      </c>
      <c r="N13" s="509">
        <f t="shared" si="3"/>
        <v>2100</v>
      </c>
      <c r="O13" s="434">
        <v>4</v>
      </c>
      <c r="P13" s="504">
        <f t="shared" si="4"/>
        <v>9882.3529411764703</v>
      </c>
      <c r="Q13" s="504">
        <f t="shared" si="5"/>
        <v>8400</v>
      </c>
      <c r="R13" s="445">
        <f>J13/N13*1000</f>
        <v>22.857142857142858</v>
      </c>
      <c r="S13" s="94"/>
      <c r="T13" s="94"/>
    </row>
    <row r="14" spans="1:57" ht="15">
      <c r="A14" s="429"/>
      <c r="B14" s="661"/>
      <c r="C14" s="498"/>
      <c r="D14" s="492"/>
      <c r="E14" s="492" t="s">
        <v>138</v>
      </c>
      <c r="F14" s="484" t="s">
        <v>136</v>
      </c>
      <c r="G14" s="458">
        <v>25</v>
      </c>
      <c r="H14" s="446" t="s">
        <v>91</v>
      </c>
      <c r="I14" s="416" t="s">
        <v>139</v>
      </c>
      <c r="J14" s="449">
        <v>48</v>
      </c>
      <c r="K14" s="449">
        <v>58.1</v>
      </c>
      <c r="L14" s="450">
        <v>4800</v>
      </c>
      <c r="M14" s="604">
        <f>N14/0.85</f>
        <v>1411.7647058823529</v>
      </c>
      <c r="N14" s="510">
        <f t="shared" si="3"/>
        <v>1200</v>
      </c>
      <c r="O14" s="446">
        <v>12</v>
      </c>
      <c r="P14" s="505">
        <f t="shared" si="4"/>
        <v>16941.176470588234</v>
      </c>
      <c r="Q14" s="505">
        <f t="shared" si="5"/>
        <v>14400</v>
      </c>
      <c r="R14" s="451">
        <f>J14/N14*1000</f>
        <v>40</v>
      </c>
      <c r="S14" s="94"/>
      <c r="T14" s="94"/>
    </row>
    <row r="15" spans="1:57" s="24" customFormat="1" ht="15">
      <c r="A15" s="430"/>
      <c r="B15" s="662"/>
      <c r="C15" s="499"/>
      <c r="D15" s="493"/>
      <c r="E15" s="493"/>
      <c r="F15" s="485"/>
      <c r="G15" s="453"/>
      <c r="H15" s="454"/>
      <c r="I15" s="417"/>
      <c r="J15" s="455"/>
      <c r="K15" s="455"/>
      <c r="L15" s="364"/>
      <c r="M15" s="506"/>
      <c r="N15" s="365"/>
      <c r="O15" s="452"/>
      <c r="P15" s="506"/>
      <c r="Q15" s="506"/>
      <c r="R15" s="452"/>
      <c r="S15" s="380"/>
      <c r="T15" s="380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</row>
    <row r="16" spans="1:57" ht="15">
      <c r="A16" s="428" t="s">
        <v>131</v>
      </c>
      <c r="B16" s="660" t="s">
        <v>70</v>
      </c>
      <c r="C16" s="497" t="s">
        <v>148</v>
      </c>
      <c r="D16" s="491">
        <v>3744340</v>
      </c>
      <c r="E16" s="491" t="s">
        <v>59</v>
      </c>
      <c r="F16" s="486" t="s">
        <v>134</v>
      </c>
      <c r="G16" s="456">
        <v>50</v>
      </c>
      <c r="H16" s="434" t="s">
        <v>91</v>
      </c>
      <c r="I16" s="415" t="s">
        <v>149</v>
      </c>
      <c r="J16" s="459">
        <v>1152</v>
      </c>
      <c r="K16" s="459">
        <v>4607</v>
      </c>
      <c r="L16" s="444">
        <v>65625</v>
      </c>
      <c r="M16" s="606">
        <f>N16/0.85</f>
        <v>19301.470588235294</v>
      </c>
      <c r="N16" s="509">
        <f t="shared" ref="N16:N18" si="6">L16/4</f>
        <v>16406.25</v>
      </c>
      <c r="O16" s="434">
        <v>4</v>
      </c>
      <c r="P16" s="504">
        <f t="shared" ref="P16:P18" si="7">Q16/0.85</f>
        <v>77205.882352941175</v>
      </c>
      <c r="Q16" s="504">
        <f t="shared" ref="Q16:Q18" si="8">N16*O16</f>
        <v>65625</v>
      </c>
      <c r="R16" s="445">
        <f>J16/N16*1000</f>
        <v>70.217142857142846</v>
      </c>
      <c r="S16" s="94"/>
      <c r="T16" s="94"/>
    </row>
    <row r="17" spans="1:57" ht="15">
      <c r="A17" s="428"/>
      <c r="B17" s="660"/>
      <c r="C17" s="497"/>
      <c r="D17" s="491"/>
      <c r="E17" s="491" t="s">
        <v>59</v>
      </c>
      <c r="F17" s="483" t="s">
        <v>136</v>
      </c>
      <c r="G17" s="456">
        <v>50</v>
      </c>
      <c r="H17" s="434" t="s">
        <v>91</v>
      </c>
      <c r="I17" s="415" t="s">
        <v>150</v>
      </c>
      <c r="J17" s="459">
        <v>1129</v>
      </c>
      <c r="K17" s="459">
        <v>4515</v>
      </c>
      <c r="L17" s="444">
        <v>135000</v>
      </c>
      <c r="M17" s="606">
        <f>N17/0.85</f>
        <v>39705.882352941175</v>
      </c>
      <c r="N17" s="509">
        <f t="shared" si="6"/>
        <v>33750</v>
      </c>
      <c r="O17" s="434">
        <v>4</v>
      </c>
      <c r="P17" s="504">
        <f t="shared" si="7"/>
        <v>158823.5294117647</v>
      </c>
      <c r="Q17" s="504">
        <f t="shared" si="8"/>
        <v>135000</v>
      </c>
      <c r="R17" s="445">
        <f>J17/N17*1000</f>
        <v>33.451851851851849</v>
      </c>
      <c r="S17" s="94"/>
      <c r="T17" s="94"/>
    </row>
    <row r="18" spans="1:57" ht="15">
      <c r="A18" s="428"/>
      <c r="B18" s="660"/>
      <c r="C18" s="497"/>
      <c r="D18" s="491"/>
      <c r="E18" s="491" t="s">
        <v>138</v>
      </c>
      <c r="F18" s="483" t="s">
        <v>136</v>
      </c>
      <c r="G18" s="456">
        <v>25</v>
      </c>
      <c r="H18" s="434" t="s">
        <v>91</v>
      </c>
      <c r="I18" s="415" t="s">
        <v>151</v>
      </c>
      <c r="J18" s="443">
        <v>566</v>
      </c>
      <c r="K18" s="459">
        <v>6773</v>
      </c>
      <c r="L18" s="444">
        <v>67500</v>
      </c>
      <c r="M18" s="606">
        <f>N18/0.85</f>
        <v>19852.941176470587</v>
      </c>
      <c r="N18" s="509">
        <f t="shared" si="6"/>
        <v>16875</v>
      </c>
      <c r="O18" s="434">
        <v>12</v>
      </c>
      <c r="P18" s="504">
        <f t="shared" si="7"/>
        <v>238235.29411764708</v>
      </c>
      <c r="Q18" s="504">
        <f t="shared" si="8"/>
        <v>202500</v>
      </c>
      <c r="R18" s="445">
        <f>J18/N18*1000</f>
        <v>33.540740740740738</v>
      </c>
      <c r="S18" s="94"/>
      <c r="T18" s="94"/>
    </row>
    <row r="19" spans="1:57" s="26" customFormat="1" ht="15">
      <c r="A19" s="431"/>
      <c r="B19" s="663"/>
      <c r="C19" s="500"/>
      <c r="D19" s="494"/>
      <c r="E19" s="494"/>
      <c r="F19" s="487"/>
      <c r="G19" s="461"/>
      <c r="H19" s="462"/>
      <c r="I19" s="418"/>
      <c r="J19" s="463"/>
      <c r="K19" s="463"/>
      <c r="L19" s="464"/>
      <c r="M19" s="507"/>
      <c r="N19" s="511"/>
      <c r="O19" s="460"/>
      <c r="P19" s="507"/>
      <c r="Q19" s="507"/>
      <c r="R19" s="460"/>
      <c r="S19" s="94"/>
      <c r="T19" s="94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</row>
    <row r="20" spans="1:57" ht="15">
      <c r="A20" s="428" t="s">
        <v>131</v>
      </c>
      <c r="B20" s="660" t="s">
        <v>71</v>
      </c>
      <c r="C20" s="501" t="s">
        <v>152</v>
      </c>
      <c r="D20" s="491">
        <v>6631680</v>
      </c>
      <c r="E20" s="491" t="s">
        <v>59</v>
      </c>
      <c r="F20" s="486" t="s">
        <v>134</v>
      </c>
      <c r="G20" s="456">
        <v>50</v>
      </c>
      <c r="H20" s="434" t="s">
        <v>91</v>
      </c>
      <c r="I20" s="415" t="s">
        <v>153</v>
      </c>
      <c r="J20" s="459">
        <v>1775</v>
      </c>
      <c r="K20" s="459">
        <v>7101</v>
      </c>
      <c r="L20" s="444">
        <v>223020</v>
      </c>
      <c r="M20" s="606">
        <f>N20/0.85</f>
        <v>65594.117647058825</v>
      </c>
      <c r="N20" s="509">
        <f t="shared" ref="N20:N22" si="9">L20/4</f>
        <v>55755</v>
      </c>
      <c r="O20" s="434">
        <v>4</v>
      </c>
      <c r="P20" s="504">
        <f t="shared" ref="P20:P22" si="10">Q20/0.85</f>
        <v>262376.4705882353</v>
      </c>
      <c r="Q20" s="504">
        <f t="shared" ref="Q20:Q22" si="11">N20*O20</f>
        <v>223020</v>
      </c>
      <c r="R20" s="445">
        <f>J20/N20*1000</f>
        <v>31.835709801811497</v>
      </c>
      <c r="S20" s="94"/>
      <c r="T20" s="94"/>
    </row>
    <row r="21" spans="1:57" ht="15">
      <c r="A21" s="428"/>
      <c r="B21" s="660"/>
      <c r="C21" s="501"/>
      <c r="D21" s="491"/>
      <c r="E21" s="491" t="s">
        <v>59</v>
      </c>
      <c r="F21" s="483" t="s">
        <v>136</v>
      </c>
      <c r="G21" s="456">
        <v>50</v>
      </c>
      <c r="H21" s="434" t="s">
        <v>91</v>
      </c>
      <c r="I21" s="415" t="s">
        <v>154</v>
      </c>
      <c r="J21" s="459">
        <v>1772</v>
      </c>
      <c r="K21" s="459">
        <v>7087</v>
      </c>
      <c r="L21" s="444">
        <v>295830</v>
      </c>
      <c r="M21" s="606">
        <f>N21/0.85</f>
        <v>87008.823529411762</v>
      </c>
      <c r="N21" s="509">
        <f t="shared" si="9"/>
        <v>73957.5</v>
      </c>
      <c r="O21" s="434">
        <v>4</v>
      </c>
      <c r="P21" s="504">
        <f t="shared" si="10"/>
        <v>348035.29411764705</v>
      </c>
      <c r="Q21" s="504">
        <f t="shared" si="11"/>
        <v>295830</v>
      </c>
      <c r="R21" s="445">
        <f>J21/N21*1000</f>
        <v>23.959706588243247</v>
      </c>
      <c r="S21" s="94"/>
      <c r="T21" s="94"/>
    </row>
    <row r="22" spans="1:57" ht="15">
      <c r="A22" s="428"/>
      <c r="B22" s="660"/>
      <c r="C22" s="501"/>
      <c r="D22" s="491"/>
      <c r="E22" s="491" t="s">
        <v>155</v>
      </c>
      <c r="F22" s="483" t="s">
        <v>136</v>
      </c>
      <c r="G22" s="456">
        <v>25</v>
      </c>
      <c r="H22" s="434" t="s">
        <v>91</v>
      </c>
      <c r="I22" s="415" t="s">
        <v>156</v>
      </c>
      <c r="J22" s="443">
        <v>886</v>
      </c>
      <c r="K22" s="459">
        <v>10630</v>
      </c>
      <c r="L22" s="444">
        <v>148770</v>
      </c>
      <c r="M22" s="606">
        <f>N22/0.85</f>
        <v>43755.882352941175</v>
      </c>
      <c r="N22" s="509">
        <f t="shared" si="9"/>
        <v>37192.5</v>
      </c>
      <c r="O22" s="434">
        <v>12</v>
      </c>
      <c r="P22" s="504">
        <f t="shared" si="10"/>
        <v>525070.5882352941</v>
      </c>
      <c r="Q22" s="504">
        <f t="shared" si="11"/>
        <v>446310</v>
      </c>
      <c r="R22" s="445">
        <f>J22/N22*1000</f>
        <v>23.822007125092426</v>
      </c>
      <c r="S22" s="94"/>
      <c r="T22" s="94"/>
    </row>
    <row r="23" spans="1:57" s="26" customFormat="1" ht="15">
      <c r="A23" s="431"/>
      <c r="B23" s="663"/>
      <c r="C23" s="500"/>
      <c r="D23" s="494"/>
      <c r="E23" s="494"/>
      <c r="F23" s="487"/>
      <c r="G23" s="461"/>
      <c r="H23" s="462"/>
      <c r="I23" s="418"/>
      <c r="J23" s="463"/>
      <c r="K23" s="463"/>
      <c r="L23" s="464"/>
      <c r="M23" s="507"/>
      <c r="N23" s="511"/>
      <c r="O23" s="460"/>
      <c r="P23" s="507"/>
      <c r="Q23" s="507"/>
      <c r="R23" s="460"/>
      <c r="S23" s="94"/>
      <c r="T23" s="94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</row>
    <row r="24" spans="1:57" ht="15">
      <c r="A24" s="428" t="s">
        <v>131</v>
      </c>
      <c r="B24" s="660" t="s">
        <v>157</v>
      </c>
      <c r="C24" s="497" t="s">
        <v>158</v>
      </c>
      <c r="D24" s="491">
        <v>794870</v>
      </c>
      <c r="E24" s="491" t="s">
        <v>59</v>
      </c>
      <c r="F24" s="486" t="s">
        <v>134</v>
      </c>
      <c r="G24" s="456">
        <v>50</v>
      </c>
      <c r="H24" s="434" t="s">
        <v>91</v>
      </c>
      <c r="I24" s="415" t="s">
        <v>159</v>
      </c>
      <c r="J24" s="443">
        <v>213</v>
      </c>
      <c r="K24" s="443">
        <v>851</v>
      </c>
      <c r="L24" s="444">
        <v>13800</v>
      </c>
      <c r="M24" s="606">
        <f>N24/0.85</f>
        <v>4058.8235294117649</v>
      </c>
      <c r="N24" s="509">
        <f t="shared" ref="N24:N26" si="12">L24/4</f>
        <v>3450</v>
      </c>
      <c r="O24" s="434">
        <v>4</v>
      </c>
      <c r="P24" s="504">
        <f t="shared" ref="P24:P26" si="13">Q24/0.85</f>
        <v>16235.294117647059</v>
      </c>
      <c r="Q24" s="504">
        <f t="shared" ref="Q24:Q26" si="14">N24*O24</f>
        <v>13800</v>
      </c>
      <c r="R24" s="445">
        <f>J24/N24*1000</f>
        <v>61.739130434782609</v>
      </c>
      <c r="S24" s="94"/>
      <c r="T24" s="94"/>
    </row>
    <row r="25" spans="1:57" ht="15">
      <c r="A25" s="428"/>
      <c r="B25" s="660"/>
      <c r="C25" s="497"/>
      <c r="D25" s="491"/>
      <c r="E25" s="491" t="s">
        <v>59</v>
      </c>
      <c r="F25" s="483" t="s">
        <v>136</v>
      </c>
      <c r="G25" s="456">
        <v>50</v>
      </c>
      <c r="H25" s="434" t="s">
        <v>91</v>
      </c>
      <c r="I25" s="415" t="s">
        <v>160</v>
      </c>
      <c r="J25" s="443">
        <v>215</v>
      </c>
      <c r="K25" s="443">
        <v>859</v>
      </c>
      <c r="L25" s="444">
        <v>37500</v>
      </c>
      <c r="M25" s="606">
        <f>N25/0.85</f>
        <v>11029.411764705883</v>
      </c>
      <c r="N25" s="509">
        <f t="shared" si="12"/>
        <v>9375</v>
      </c>
      <c r="O25" s="434">
        <v>4</v>
      </c>
      <c r="P25" s="504">
        <f t="shared" si="13"/>
        <v>44117.647058823532</v>
      </c>
      <c r="Q25" s="504">
        <f t="shared" si="14"/>
        <v>37500</v>
      </c>
      <c r="R25" s="445">
        <f>J25/N25*1000</f>
        <v>22.933333333333334</v>
      </c>
      <c r="S25" s="94"/>
      <c r="T25" s="94"/>
    </row>
    <row r="26" spans="1:57" ht="15">
      <c r="A26" s="428"/>
      <c r="B26" s="660"/>
      <c r="C26" s="497"/>
      <c r="D26" s="491"/>
      <c r="E26" s="491" t="s">
        <v>138</v>
      </c>
      <c r="F26" s="483" t="s">
        <v>136</v>
      </c>
      <c r="G26" s="456">
        <v>25</v>
      </c>
      <c r="H26" s="434" t="s">
        <v>91</v>
      </c>
      <c r="I26" s="415" t="s">
        <v>161</v>
      </c>
      <c r="J26" s="443">
        <v>143</v>
      </c>
      <c r="K26" s="459">
        <v>1719</v>
      </c>
      <c r="L26" s="444">
        <v>19500</v>
      </c>
      <c r="M26" s="606">
        <f>N26/0.85</f>
        <v>5735.2941176470586</v>
      </c>
      <c r="N26" s="509">
        <f t="shared" si="12"/>
        <v>4875</v>
      </c>
      <c r="O26" s="434">
        <v>12</v>
      </c>
      <c r="P26" s="504">
        <f t="shared" si="13"/>
        <v>68823.529411764714</v>
      </c>
      <c r="Q26" s="504">
        <f t="shared" si="14"/>
        <v>58500</v>
      </c>
      <c r="R26" s="445">
        <f>J26/N26*1000</f>
        <v>29.333333333333332</v>
      </c>
      <c r="S26" s="94"/>
      <c r="T26" s="94"/>
    </row>
    <row r="27" spans="1:57" s="26" customFormat="1" ht="15">
      <c r="A27" s="431"/>
      <c r="B27" s="663"/>
      <c r="C27" s="500"/>
      <c r="D27" s="494"/>
      <c r="E27" s="494"/>
      <c r="F27" s="487"/>
      <c r="G27" s="461"/>
      <c r="H27" s="462"/>
      <c r="I27" s="418"/>
      <c r="J27" s="463"/>
      <c r="K27" s="463"/>
      <c r="L27" s="464"/>
      <c r="M27" s="507"/>
      <c r="N27" s="511"/>
      <c r="O27" s="460"/>
      <c r="P27" s="507"/>
      <c r="Q27" s="507"/>
      <c r="R27" s="460"/>
      <c r="S27" s="94"/>
      <c r="T27" s="94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</row>
    <row r="28" spans="1:57" ht="15">
      <c r="A28" s="428" t="s">
        <v>131</v>
      </c>
      <c r="B28" s="660" t="s">
        <v>162</v>
      </c>
      <c r="C28" s="497" t="s">
        <v>163</v>
      </c>
      <c r="D28" s="491">
        <v>257330</v>
      </c>
      <c r="E28" s="491" t="s">
        <v>59</v>
      </c>
      <c r="F28" s="486" t="s">
        <v>134</v>
      </c>
      <c r="G28" s="456">
        <v>50</v>
      </c>
      <c r="H28" s="434" t="s">
        <v>91</v>
      </c>
      <c r="I28" s="415" t="s">
        <v>161</v>
      </c>
      <c r="J28" s="443">
        <v>69</v>
      </c>
      <c r="K28" s="443">
        <v>277</v>
      </c>
      <c r="L28" s="444">
        <v>6500</v>
      </c>
      <c r="M28" s="606">
        <f>N28/0.85</f>
        <v>1911.7647058823529</v>
      </c>
      <c r="N28" s="509">
        <f t="shared" ref="N28:N30" si="15">L28/4</f>
        <v>1625</v>
      </c>
      <c r="O28" s="434">
        <v>4</v>
      </c>
      <c r="P28" s="504">
        <f t="shared" ref="P28:P30" si="16">Q28/0.85</f>
        <v>7647.0588235294117</v>
      </c>
      <c r="Q28" s="504">
        <f t="shared" ref="Q28:Q30" si="17">N28*O28</f>
        <v>6500</v>
      </c>
      <c r="R28" s="445">
        <f>J28/N28*1000</f>
        <v>42.46153846153846</v>
      </c>
      <c r="S28" s="94"/>
      <c r="T28" s="94"/>
    </row>
    <row r="29" spans="1:57" ht="15">
      <c r="A29" s="428"/>
      <c r="B29" s="660"/>
      <c r="C29" s="497"/>
      <c r="D29" s="491"/>
      <c r="E29" s="491" t="s">
        <v>59</v>
      </c>
      <c r="F29" s="483" t="s">
        <v>136</v>
      </c>
      <c r="G29" s="456">
        <v>50</v>
      </c>
      <c r="H29" s="434" t="s">
        <v>91</v>
      </c>
      <c r="I29" s="415" t="s">
        <v>164</v>
      </c>
      <c r="J29" s="443">
        <v>56</v>
      </c>
      <c r="K29" s="443">
        <v>222</v>
      </c>
      <c r="L29" s="444">
        <v>15000</v>
      </c>
      <c r="M29" s="606">
        <f>N29/0.85</f>
        <v>4411.7647058823532</v>
      </c>
      <c r="N29" s="509">
        <f t="shared" si="15"/>
        <v>3750</v>
      </c>
      <c r="O29" s="434">
        <v>4</v>
      </c>
      <c r="P29" s="504">
        <f t="shared" si="16"/>
        <v>17647.058823529413</v>
      </c>
      <c r="Q29" s="504">
        <f t="shared" si="17"/>
        <v>15000</v>
      </c>
      <c r="R29" s="445">
        <f>J29/N29*1000</f>
        <v>14.933333333333334</v>
      </c>
      <c r="S29" s="94"/>
      <c r="T29" s="94"/>
    </row>
    <row r="30" spans="1:57" ht="15">
      <c r="A30" s="428"/>
      <c r="B30" s="660"/>
      <c r="C30" s="497"/>
      <c r="D30" s="491"/>
      <c r="E30" s="491" t="s">
        <v>138</v>
      </c>
      <c r="F30" s="483" t="s">
        <v>136</v>
      </c>
      <c r="G30" s="456">
        <v>25</v>
      </c>
      <c r="H30" s="434" t="s">
        <v>91</v>
      </c>
      <c r="I30" s="415" t="s">
        <v>165</v>
      </c>
      <c r="J30" s="443">
        <v>56</v>
      </c>
      <c r="K30" s="443">
        <v>667</v>
      </c>
      <c r="L30" s="444">
        <v>7500</v>
      </c>
      <c r="M30" s="606">
        <f>N30/0.85</f>
        <v>2205.8823529411766</v>
      </c>
      <c r="N30" s="509">
        <f t="shared" si="15"/>
        <v>1875</v>
      </c>
      <c r="O30" s="434">
        <v>12</v>
      </c>
      <c r="P30" s="504">
        <f t="shared" si="16"/>
        <v>26470.588235294119</v>
      </c>
      <c r="Q30" s="504">
        <f t="shared" si="17"/>
        <v>22500</v>
      </c>
      <c r="R30" s="445">
        <f>J30/N30*1000</f>
        <v>29.866666666666667</v>
      </c>
      <c r="S30" s="94"/>
      <c r="T30" s="94"/>
    </row>
    <row r="31" spans="1:57" s="26" customFormat="1" ht="15">
      <c r="A31" s="431"/>
      <c r="B31" s="663"/>
      <c r="C31" s="500"/>
      <c r="D31" s="494"/>
      <c r="E31" s="494"/>
      <c r="F31" s="487"/>
      <c r="G31" s="461"/>
      <c r="H31" s="462"/>
      <c r="I31" s="418"/>
      <c r="J31" s="463"/>
      <c r="K31" s="463"/>
      <c r="L31" s="464"/>
      <c r="M31" s="507"/>
      <c r="N31" s="511"/>
      <c r="O31" s="460"/>
      <c r="P31" s="507"/>
      <c r="Q31" s="507"/>
      <c r="R31" s="460"/>
      <c r="S31" s="94"/>
      <c r="T31" s="94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</row>
    <row r="32" spans="1:57" ht="15">
      <c r="A32" s="428" t="s">
        <v>131</v>
      </c>
      <c r="B32" s="660" t="s">
        <v>166</v>
      </c>
      <c r="C32" s="501" t="s">
        <v>167</v>
      </c>
      <c r="D32" s="491">
        <v>1396550</v>
      </c>
      <c r="E32" s="491" t="s">
        <v>59</v>
      </c>
      <c r="F32" s="486" t="s">
        <v>134</v>
      </c>
      <c r="G32" s="456">
        <v>50</v>
      </c>
      <c r="H32" s="434" t="s">
        <v>91</v>
      </c>
      <c r="I32" s="415" t="s">
        <v>168</v>
      </c>
      <c r="J32" s="443">
        <v>418</v>
      </c>
      <c r="K32" s="459">
        <v>1670</v>
      </c>
      <c r="L32" s="444">
        <v>52500</v>
      </c>
      <c r="M32" s="606">
        <f>N32/0.85</f>
        <v>15441.176470588236</v>
      </c>
      <c r="N32" s="509">
        <f t="shared" ref="N32:N34" si="18">L32/4</f>
        <v>13125</v>
      </c>
      <c r="O32" s="434">
        <v>4</v>
      </c>
      <c r="P32" s="504">
        <f t="shared" ref="P32:P34" si="19">Q32/0.85</f>
        <v>61764.705882352944</v>
      </c>
      <c r="Q32" s="504">
        <f t="shared" ref="Q32:Q34" si="20">N32*O32</f>
        <v>52500</v>
      </c>
      <c r="R32" s="445">
        <f>J32/N32*1000</f>
        <v>31.847619047619048</v>
      </c>
      <c r="S32" s="94"/>
      <c r="T32" s="94"/>
    </row>
    <row r="33" spans="1:57" ht="15">
      <c r="A33" s="428"/>
      <c r="B33" s="660"/>
      <c r="C33" s="501"/>
      <c r="D33" s="491"/>
      <c r="E33" s="491" t="s">
        <v>59</v>
      </c>
      <c r="F33" s="483" t="s">
        <v>136</v>
      </c>
      <c r="G33" s="456">
        <v>50</v>
      </c>
      <c r="H33" s="434" t="s">
        <v>91</v>
      </c>
      <c r="I33" s="415" t="s">
        <v>169</v>
      </c>
      <c r="J33" s="457">
        <v>437</v>
      </c>
      <c r="K33" s="466">
        <v>1749</v>
      </c>
      <c r="L33" s="444">
        <v>80100</v>
      </c>
      <c r="M33" s="606">
        <f>N33/0.85</f>
        <v>23558.823529411766</v>
      </c>
      <c r="N33" s="509">
        <f t="shared" si="18"/>
        <v>20025</v>
      </c>
      <c r="O33" s="434">
        <v>4</v>
      </c>
      <c r="P33" s="504">
        <f t="shared" si="19"/>
        <v>94235.294117647063</v>
      </c>
      <c r="Q33" s="504">
        <f t="shared" si="20"/>
        <v>80100</v>
      </c>
      <c r="R33" s="445">
        <f>J33/N33*1000</f>
        <v>21.822721598002499</v>
      </c>
      <c r="S33" s="94"/>
      <c r="T33" s="94"/>
    </row>
    <row r="34" spans="1:57" ht="15">
      <c r="A34" s="428"/>
      <c r="B34" s="660"/>
      <c r="C34" s="501"/>
      <c r="D34" s="491"/>
      <c r="E34" s="491" t="s">
        <v>138</v>
      </c>
      <c r="F34" s="483" t="s">
        <v>136</v>
      </c>
      <c r="G34" s="456">
        <v>25</v>
      </c>
      <c r="H34" s="434" t="s">
        <v>91</v>
      </c>
      <c r="I34" s="415" t="s">
        <v>159</v>
      </c>
      <c r="J34" s="443">
        <v>262</v>
      </c>
      <c r="K34" s="459">
        <v>3148</v>
      </c>
      <c r="L34" s="444">
        <v>40940</v>
      </c>
      <c r="M34" s="606">
        <f>N34/0.85</f>
        <v>12041.176470588236</v>
      </c>
      <c r="N34" s="509">
        <f t="shared" si="18"/>
        <v>10235</v>
      </c>
      <c r="O34" s="434">
        <v>12</v>
      </c>
      <c r="P34" s="504">
        <f t="shared" si="19"/>
        <v>144494.11764705883</v>
      </c>
      <c r="Q34" s="504">
        <f t="shared" si="20"/>
        <v>122820</v>
      </c>
      <c r="R34" s="445">
        <f>J34/N34*1000</f>
        <v>25.598436736687834</v>
      </c>
      <c r="S34" s="94"/>
      <c r="T34" s="94"/>
    </row>
    <row r="35" spans="1:57" s="26" customFormat="1" ht="15">
      <c r="A35" s="431"/>
      <c r="B35" s="663"/>
      <c r="C35" s="500"/>
      <c r="D35" s="494"/>
      <c r="E35" s="494"/>
      <c r="F35" s="487"/>
      <c r="G35" s="461"/>
      <c r="H35" s="462"/>
      <c r="I35" s="418"/>
      <c r="J35" s="463"/>
      <c r="K35" s="463"/>
      <c r="L35" s="464"/>
      <c r="M35" s="507"/>
      <c r="N35" s="511"/>
      <c r="O35" s="460"/>
      <c r="P35" s="465"/>
      <c r="Q35" s="465"/>
      <c r="R35" s="460"/>
      <c r="S35" s="94"/>
      <c r="T35" s="94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</row>
    <row r="36" spans="1:57" s="28" customFormat="1" ht="17" customHeight="1">
      <c r="A36" s="432" t="s">
        <v>131</v>
      </c>
      <c r="B36" s="664" t="s">
        <v>170</v>
      </c>
      <c r="C36" s="502" t="s">
        <v>171</v>
      </c>
      <c r="D36" s="495">
        <v>2600440</v>
      </c>
      <c r="E36" s="495" t="s">
        <v>59</v>
      </c>
      <c r="F36" s="488" t="s">
        <v>134</v>
      </c>
      <c r="G36" s="468">
        <v>50</v>
      </c>
      <c r="H36" s="467" t="s">
        <v>91</v>
      </c>
      <c r="I36" s="419" t="s">
        <v>172</v>
      </c>
      <c r="J36" s="469">
        <v>696</v>
      </c>
      <c r="K36" s="470">
        <v>2784</v>
      </c>
      <c r="L36" s="471">
        <v>82320</v>
      </c>
      <c r="M36" s="607">
        <f>N36/0.85</f>
        <v>24211.764705882353</v>
      </c>
      <c r="N36" s="512">
        <f t="shared" ref="N36:N38" si="21">L36/4</f>
        <v>20580</v>
      </c>
      <c r="O36" s="467">
        <v>4</v>
      </c>
      <c r="P36" s="472">
        <f t="shared" ref="P36:P38" si="22">Q36/0.85</f>
        <v>96847.058823529413</v>
      </c>
      <c r="Q36" s="472">
        <f t="shared" ref="Q36:Q38" si="23">N36*O36</f>
        <v>82320</v>
      </c>
      <c r="R36" s="473">
        <f>J36/N36*1000</f>
        <v>33.819241982507293</v>
      </c>
      <c r="S36" s="381"/>
      <c r="T36" s="381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</row>
    <row r="37" spans="1:57" s="30" customFormat="1" ht="16" customHeight="1">
      <c r="A37" s="433"/>
      <c r="B37" s="665"/>
      <c r="C37" s="475"/>
      <c r="D37" s="476"/>
      <c r="E37" s="496" t="s">
        <v>59</v>
      </c>
      <c r="F37" s="489" t="s">
        <v>136</v>
      </c>
      <c r="G37" s="475">
        <v>50</v>
      </c>
      <c r="H37" s="474" t="s">
        <v>91</v>
      </c>
      <c r="I37" s="420" t="s">
        <v>173</v>
      </c>
      <c r="J37" s="477">
        <v>710</v>
      </c>
      <c r="K37" s="478">
        <v>2839</v>
      </c>
      <c r="L37" s="479">
        <v>108350</v>
      </c>
      <c r="M37" s="608">
        <f>N37/0.85</f>
        <v>31867.647058823532</v>
      </c>
      <c r="N37" s="513">
        <f t="shared" si="21"/>
        <v>27087.5</v>
      </c>
      <c r="O37" s="474">
        <v>4</v>
      </c>
      <c r="P37" s="480">
        <f t="shared" si="22"/>
        <v>127470.58823529413</v>
      </c>
      <c r="Q37" s="480">
        <f t="shared" si="23"/>
        <v>108350</v>
      </c>
      <c r="R37" s="481">
        <f>J37/N37*1000</f>
        <v>26.211352099676972</v>
      </c>
      <c r="S37" s="382"/>
      <c r="T37" s="382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</row>
    <row r="38" spans="1:57" s="30" customFormat="1" ht="16" customHeight="1">
      <c r="A38" s="433"/>
      <c r="B38" s="665"/>
      <c r="C38" s="475"/>
      <c r="D38" s="476"/>
      <c r="E38" s="496" t="s">
        <v>138</v>
      </c>
      <c r="F38" s="489" t="s">
        <v>136</v>
      </c>
      <c r="G38" s="475">
        <v>25</v>
      </c>
      <c r="H38" s="474" t="s">
        <v>91</v>
      </c>
      <c r="I38" s="420" t="s">
        <v>174</v>
      </c>
      <c r="J38" s="477">
        <v>304</v>
      </c>
      <c r="K38" s="478">
        <v>3650</v>
      </c>
      <c r="L38" s="479">
        <v>55160</v>
      </c>
      <c r="M38" s="608">
        <f>N38/0.85</f>
        <v>16223.529411764706</v>
      </c>
      <c r="N38" s="513">
        <f t="shared" si="21"/>
        <v>13790</v>
      </c>
      <c r="O38" s="474">
        <v>12</v>
      </c>
      <c r="P38" s="480">
        <f t="shared" si="22"/>
        <v>194682.35294117648</v>
      </c>
      <c r="Q38" s="480">
        <f t="shared" si="23"/>
        <v>165480</v>
      </c>
      <c r="R38" s="481">
        <f>J38/N38*1000</f>
        <v>22.044960116026104</v>
      </c>
      <c r="S38" s="382"/>
      <c r="T38" s="382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</row>
    <row r="39" spans="1:57" s="26" customFormat="1" ht="16" thickBot="1">
      <c r="A39" s="409"/>
      <c r="B39" s="514"/>
      <c r="C39" s="409"/>
      <c r="D39" s="410"/>
      <c r="E39" s="410"/>
      <c r="F39" s="411"/>
      <c r="G39" s="412"/>
      <c r="H39" s="413"/>
      <c r="I39" s="421"/>
      <c r="J39" s="422"/>
      <c r="K39" s="422"/>
      <c r="L39" s="423"/>
      <c r="M39" s="423"/>
      <c r="N39" s="424"/>
      <c r="O39" s="409"/>
      <c r="P39" s="425">
        <f>P16+P17+P18+P20+P21+P22+P24+P25+P26+P28+P29+P30+P32+P33+P34+P36+P37+P38+P14+P13+P12+P10+P9+P8+P6+P5+P4</f>
        <v>2672629.4117647056</v>
      </c>
      <c r="Q39" s="425">
        <f>Q4+Q5+Q6+Q8+Q9+Q10+Q12+Q13+Q14+Q16+Q17+Q18+Q20+Q21+Q22+Q24+Q25+Q26+Q28+Q29+Q30+Q32+Q33+Q34+Q36+Q37+Q38</f>
        <v>2271735</v>
      </c>
      <c r="R39" s="409"/>
      <c r="S39" s="94"/>
      <c r="T39" s="94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</row>
    <row r="40" spans="1:57" s="426" customFormat="1" ht="30">
      <c r="A40" s="652" t="s">
        <v>269</v>
      </c>
      <c r="B40" s="541">
        <f>K4+K5+K6+K9+K10+K12+K13+K14+K16+K17+K18+K20+K21+K22+K24+K25+K26+K28+K29+K30+K32+K33+K34+K36+K37+K38</f>
        <v>63308.3</v>
      </c>
      <c r="C40" s="515"/>
      <c r="D40" s="516"/>
      <c r="E40" s="516"/>
      <c r="F40" s="517"/>
      <c r="G40" s="518"/>
      <c r="H40" s="519"/>
      <c r="I40" s="520"/>
      <c r="J40" s="521"/>
      <c r="K40" s="31"/>
      <c r="L40" s="522"/>
      <c r="M40" s="522"/>
      <c r="N40" s="523"/>
      <c r="O40" s="524"/>
      <c r="P40" s="31"/>
      <c r="Q40" s="523"/>
      <c r="R40" s="31"/>
      <c r="S40" s="383"/>
      <c r="T40" s="383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1:57" s="20" customFormat="1" ht="14" customHeight="1">
      <c r="A41" s="643" t="s">
        <v>270</v>
      </c>
      <c r="B41" s="526">
        <f>P39</f>
        <v>2672629.4117647056</v>
      </c>
      <c r="C41" s="90"/>
      <c r="F41" s="384"/>
      <c r="G41" s="385"/>
      <c r="H41" s="386"/>
      <c r="I41" s="387"/>
      <c r="J41" s="388"/>
      <c r="K41" s="388"/>
      <c r="L41" s="87"/>
      <c r="M41" s="87"/>
      <c r="N41" s="88"/>
      <c r="O41" s="90"/>
      <c r="P41" s="389"/>
      <c r="Q41" s="389"/>
      <c r="R41" s="90"/>
      <c r="S41" s="94"/>
      <c r="T41" s="94"/>
    </row>
    <row r="42" spans="1:57" ht="15">
      <c r="A42" s="247" t="s">
        <v>271</v>
      </c>
      <c r="B42" s="313">
        <f>Q39</f>
        <v>2271735</v>
      </c>
      <c r="C42" s="90"/>
      <c r="F42" s="90"/>
      <c r="G42" s="90"/>
      <c r="H42" s="90"/>
      <c r="I42" s="90"/>
      <c r="J42" s="427"/>
      <c r="K42" s="427"/>
      <c r="L42" s="92"/>
      <c r="M42" s="92"/>
      <c r="N42" s="92"/>
      <c r="O42" s="92"/>
      <c r="P42" s="92"/>
      <c r="Q42" s="92"/>
      <c r="R42" s="92"/>
      <c r="S42" s="94"/>
      <c r="T42" s="94"/>
    </row>
    <row r="43" spans="1:57" ht="16" thickBot="1">
      <c r="A43" s="525" t="s">
        <v>112</v>
      </c>
      <c r="B43" s="527">
        <f>B41/B40</f>
        <v>42.21609823300745</v>
      </c>
      <c r="C43" s="90"/>
      <c r="F43" s="90"/>
      <c r="G43" s="90"/>
      <c r="H43" s="90"/>
      <c r="I43" s="90"/>
      <c r="J43" s="427"/>
      <c r="K43" s="427"/>
      <c r="L43" s="92"/>
      <c r="M43" s="92"/>
      <c r="N43" s="92"/>
      <c r="O43" s="92"/>
      <c r="P43" s="92"/>
      <c r="Q43" s="92"/>
      <c r="R43" s="92"/>
      <c r="S43" s="94"/>
      <c r="T43" s="94"/>
    </row>
    <row r="44" spans="1:57" ht="15">
      <c r="C44" s="90"/>
      <c r="F44" s="90"/>
      <c r="G44" s="90"/>
      <c r="H44" s="90"/>
      <c r="I44" s="90"/>
      <c r="J44" s="427"/>
      <c r="K44" s="427"/>
      <c r="L44" s="92"/>
      <c r="M44" s="92"/>
      <c r="N44" s="92"/>
      <c r="O44" s="92"/>
      <c r="P44" s="92"/>
      <c r="Q44" s="92"/>
      <c r="R44" s="92"/>
      <c r="S44" s="94"/>
      <c r="T44" s="94"/>
    </row>
    <row r="45" spans="1:57" ht="15">
      <c r="C45" s="90"/>
      <c r="F45" s="90"/>
      <c r="G45" s="90"/>
      <c r="H45" s="90"/>
      <c r="I45" s="90"/>
      <c r="J45" s="427"/>
      <c r="K45" s="427"/>
      <c r="L45" s="92"/>
      <c r="M45" s="92"/>
      <c r="N45" s="92"/>
      <c r="O45" s="92"/>
      <c r="P45" s="92"/>
      <c r="Q45" s="92"/>
      <c r="R45" s="92"/>
      <c r="S45" s="94"/>
      <c r="T45" s="94"/>
    </row>
    <row r="46" spans="1:57" ht="15">
      <c r="A46" s="90"/>
      <c r="B46" s="90"/>
      <c r="C46" s="90"/>
      <c r="F46" s="90"/>
      <c r="G46" s="90"/>
      <c r="H46" s="90"/>
      <c r="I46" s="90"/>
      <c r="J46" s="427"/>
      <c r="K46" s="427"/>
      <c r="L46" s="92"/>
      <c r="M46" s="92"/>
      <c r="N46" s="92"/>
      <c r="O46" s="92"/>
      <c r="P46" s="92"/>
      <c r="Q46" s="92"/>
      <c r="R46" s="92"/>
      <c r="S46" s="94"/>
      <c r="T46" s="94"/>
    </row>
    <row r="47" spans="1:57" s="35" customFormat="1" ht="19" thickBot="1">
      <c r="A47" s="162" t="s">
        <v>75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94"/>
      <c r="T47" s="9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</row>
    <row r="48" spans="1:57" s="35" customFormat="1" ht="32" customHeight="1" thickBot="1">
      <c r="A48" s="1144" t="s">
        <v>76</v>
      </c>
      <c r="B48" s="1145"/>
      <c r="C48" s="1146"/>
      <c r="D48" s="579" t="s">
        <v>55</v>
      </c>
      <c r="E48" s="579" t="s">
        <v>56</v>
      </c>
      <c r="F48" s="579" t="s">
        <v>57</v>
      </c>
      <c r="G48" s="579" t="s">
        <v>58</v>
      </c>
      <c r="H48" s="579" t="s">
        <v>59</v>
      </c>
      <c r="I48" s="579" t="s">
        <v>60</v>
      </c>
      <c r="J48" s="581" t="s">
        <v>61</v>
      </c>
      <c r="K48" s="581" t="s">
        <v>62</v>
      </c>
      <c r="L48" s="579" t="s">
        <v>63</v>
      </c>
      <c r="M48" s="579"/>
      <c r="N48" s="579" t="s">
        <v>64</v>
      </c>
      <c r="O48" s="579" t="s">
        <v>65</v>
      </c>
      <c r="P48" s="579" t="s">
        <v>66</v>
      </c>
      <c r="Q48" s="579" t="s">
        <v>175</v>
      </c>
      <c r="R48" s="199"/>
      <c r="S48" s="94"/>
      <c r="T48" s="9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</row>
    <row r="49" spans="1:57" s="35" customFormat="1" ht="19" customHeight="1">
      <c r="A49" s="1147" t="s">
        <v>35</v>
      </c>
      <c r="B49" s="1148"/>
      <c r="C49" s="1149"/>
      <c r="D49" s="572" t="s">
        <v>86</v>
      </c>
      <c r="E49" s="572" t="s">
        <v>86</v>
      </c>
      <c r="F49" s="572" t="s">
        <v>86</v>
      </c>
      <c r="G49" s="572" t="s">
        <v>86</v>
      </c>
      <c r="H49" s="574">
        <v>4</v>
      </c>
      <c r="I49" s="576">
        <v>4</v>
      </c>
      <c r="J49" s="574">
        <v>4</v>
      </c>
      <c r="K49" s="574">
        <v>4</v>
      </c>
      <c r="L49" s="578" t="s">
        <v>86</v>
      </c>
      <c r="M49" s="578"/>
      <c r="N49" s="578" t="s">
        <v>86</v>
      </c>
      <c r="O49" s="578" t="s">
        <v>86</v>
      </c>
      <c r="P49" s="578" t="s">
        <v>86</v>
      </c>
      <c r="Q49" s="576"/>
      <c r="R49" s="18"/>
      <c r="S49" s="94"/>
      <c r="T49" s="9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</row>
    <row r="50" spans="1:57" s="35" customFormat="1" ht="18">
      <c r="A50" s="1131" t="s">
        <v>69</v>
      </c>
      <c r="B50" s="1132"/>
      <c r="C50" s="1133"/>
      <c r="D50" s="573" t="s">
        <v>86</v>
      </c>
      <c r="E50" s="573" t="s">
        <v>86</v>
      </c>
      <c r="F50" s="573" t="s">
        <v>86</v>
      </c>
      <c r="G50" s="573" t="s">
        <v>86</v>
      </c>
      <c r="H50" s="575">
        <f>((N4+N5+N8+N9+N12+N13)/0.85)*H49</f>
        <v>81976.470588235301</v>
      </c>
      <c r="I50" s="575">
        <f>((N6+N10+N14)/0.85)*I49</f>
        <v>26823.529411764706</v>
      </c>
      <c r="J50" s="575">
        <f>((N6+N10+N14)/0.85)*J49</f>
        <v>26823.529411764706</v>
      </c>
      <c r="K50" s="577">
        <f>((N6+N10+N14)/0.85)*K49</f>
        <v>26823.529411764706</v>
      </c>
      <c r="L50" s="573" t="s">
        <v>86</v>
      </c>
      <c r="M50" s="573"/>
      <c r="N50" s="573" t="s">
        <v>86</v>
      </c>
      <c r="O50" s="573" t="s">
        <v>86</v>
      </c>
      <c r="P50" s="573" t="s">
        <v>86</v>
      </c>
      <c r="Q50" s="580">
        <f t="shared" ref="Q50:Q55" si="24">H50+I50+J50+K50</f>
        <v>162447.0588235294</v>
      </c>
      <c r="R50" s="18"/>
      <c r="S50" s="94"/>
      <c r="T50" s="9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</row>
    <row r="51" spans="1:57" s="35" customFormat="1" ht="18">
      <c r="A51" s="1131" t="s">
        <v>70</v>
      </c>
      <c r="B51" s="1132"/>
      <c r="C51" s="1133"/>
      <c r="D51" s="573" t="s">
        <v>86</v>
      </c>
      <c r="E51" s="573" t="s">
        <v>86</v>
      </c>
      <c r="F51" s="573" t="s">
        <v>86</v>
      </c>
      <c r="G51" s="573" t="s">
        <v>86</v>
      </c>
      <c r="H51" s="575">
        <f>((N16+N17)/0.85)*H49</f>
        <v>236029.4117647059</v>
      </c>
      <c r="I51" s="575">
        <f>(N18/0.85)*I49</f>
        <v>79411.76470588235</v>
      </c>
      <c r="J51" s="575">
        <f>(N18/0.85)*J49</f>
        <v>79411.76470588235</v>
      </c>
      <c r="K51" s="575">
        <f>(N18/0.85)*K49</f>
        <v>79411.76470588235</v>
      </c>
      <c r="L51" s="573" t="s">
        <v>86</v>
      </c>
      <c r="M51" s="573"/>
      <c r="N51" s="573" t="s">
        <v>86</v>
      </c>
      <c r="O51" s="573" t="s">
        <v>86</v>
      </c>
      <c r="P51" s="573" t="s">
        <v>86</v>
      </c>
      <c r="Q51" s="580">
        <f t="shared" si="24"/>
        <v>474264.70588235295</v>
      </c>
      <c r="R51" s="18"/>
      <c r="S51" s="94"/>
      <c r="T51" s="9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</row>
    <row r="52" spans="1:57" s="35" customFormat="1" ht="18">
      <c r="A52" s="1131" t="s">
        <v>71</v>
      </c>
      <c r="B52" s="1132"/>
      <c r="C52" s="1133"/>
      <c r="D52" s="573" t="s">
        <v>86</v>
      </c>
      <c r="E52" s="573" t="s">
        <v>86</v>
      </c>
      <c r="F52" s="573" t="s">
        <v>86</v>
      </c>
      <c r="G52" s="573" t="s">
        <v>86</v>
      </c>
      <c r="H52" s="575">
        <f>((N20+N21)/0.85)*H49</f>
        <v>610411.76470588241</v>
      </c>
      <c r="I52" s="575">
        <f>(N22/0.85)*I49</f>
        <v>175023.5294117647</v>
      </c>
      <c r="J52" s="575">
        <f>(N22/0.85)*J49</f>
        <v>175023.5294117647</v>
      </c>
      <c r="K52" s="575">
        <f>(N22/0.85)*K49</f>
        <v>175023.5294117647</v>
      </c>
      <c r="L52" s="573" t="s">
        <v>86</v>
      </c>
      <c r="M52" s="573"/>
      <c r="N52" s="573" t="s">
        <v>86</v>
      </c>
      <c r="O52" s="573" t="s">
        <v>86</v>
      </c>
      <c r="P52" s="573" t="s">
        <v>86</v>
      </c>
      <c r="Q52" s="580">
        <f t="shared" si="24"/>
        <v>1135482.3529411764</v>
      </c>
      <c r="R52" s="18"/>
      <c r="S52" s="94"/>
      <c r="T52" s="9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</row>
    <row r="53" spans="1:57" s="35" customFormat="1" ht="18">
      <c r="A53" s="1131" t="s">
        <v>176</v>
      </c>
      <c r="B53" s="1132"/>
      <c r="C53" s="1133"/>
      <c r="D53" s="573" t="s">
        <v>86</v>
      </c>
      <c r="E53" s="573" t="s">
        <v>86</v>
      </c>
      <c r="F53" s="573" t="s">
        <v>86</v>
      </c>
      <c r="G53" s="573" t="s">
        <v>86</v>
      </c>
      <c r="H53" s="575">
        <f>((N24+N25+N28+N29+N32+N33)/0.85)*H49</f>
        <v>241647.05882352943</v>
      </c>
      <c r="I53" s="575">
        <f>((N26+N30+N34)/0.85)*I49</f>
        <v>79929.411764705888</v>
      </c>
      <c r="J53" s="575">
        <f>((N26+N30+N34)/0.85)*J49</f>
        <v>79929.411764705888</v>
      </c>
      <c r="K53" s="575">
        <f>((N26+N30+N34)/0.85)*K49</f>
        <v>79929.411764705888</v>
      </c>
      <c r="L53" s="573" t="s">
        <v>86</v>
      </c>
      <c r="M53" s="573"/>
      <c r="N53" s="573" t="s">
        <v>86</v>
      </c>
      <c r="O53" s="573" t="s">
        <v>86</v>
      </c>
      <c r="P53" s="573" t="s">
        <v>86</v>
      </c>
      <c r="Q53" s="580">
        <f t="shared" si="24"/>
        <v>481435.29411764711</v>
      </c>
      <c r="R53" s="18"/>
      <c r="S53" s="94"/>
      <c r="T53" s="9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</row>
    <row r="54" spans="1:57" s="35" customFormat="1" ht="19" thickBot="1">
      <c r="A54" s="1131" t="s">
        <v>79</v>
      </c>
      <c r="B54" s="1132"/>
      <c r="C54" s="1133"/>
      <c r="D54" s="573" t="s">
        <v>86</v>
      </c>
      <c r="E54" s="573" t="s">
        <v>86</v>
      </c>
      <c r="F54" s="573" t="s">
        <v>86</v>
      </c>
      <c r="G54" s="573" t="s">
        <v>86</v>
      </c>
      <c r="H54" s="575">
        <f>((N36+N37)/0.85)*H49</f>
        <v>224317.64705882352</v>
      </c>
      <c r="I54" s="575">
        <f>(N38/0.85)*I49</f>
        <v>64894.117647058825</v>
      </c>
      <c r="J54" s="575">
        <f>(N38/0.85)*J49</f>
        <v>64894.117647058825</v>
      </c>
      <c r="K54" s="575">
        <f>(N38/0.85)*K49</f>
        <v>64894.117647058825</v>
      </c>
      <c r="L54" s="573" t="s">
        <v>86</v>
      </c>
      <c r="M54" s="573"/>
      <c r="N54" s="573" t="s">
        <v>86</v>
      </c>
      <c r="O54" s="573" t="s">
        <v>86</v>
      </c>
      <c r="P54" s="573" t="s">
        <v>86</v>
      </c>
      <c r="Q54" s="580">
        <f t="shared" si="24"/>
        <v>419000</v>
      </c>
      <c r="R54" s="18"/>
      <c r="S54" s="94"/>
      <c r="T54" s="9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</row>
    <row r="55" spans="1:57" s="37" customFormat="1" ht="19" thickBot="1">
      <c r="A55" s="1134" t="s">
        <v>33</v>
      </c>
      <c r="B55" s="1135"/>
      <c r="C55" s="597" t="s">
        <v>53</v>
      </c>
      <c r="D55" s="598" t="s">
        <v>86</v>
      </c>
      <c r="E55" s="598" t="s">
        <v>86</v>
      </c>
      <c r="F55" s="598" t="s">
        <v>86</v>
      </c>
      <c r="G55" s="598" t="s">
        <v>86</v>
      </c>
      <c r="H55" s="597">
        <f>H56/Q56</f>
        <v>0.52172678591473043</v>
      </c>
      <c r="I55" s="597">
        <f>I56/Q56</f>
        <v>0.15942440469508989</v>
      </c>
      <c r="J55" s="597">
        <f>J56/Q56</f>
        <v>0.15942440469508989</v>
      </c>
      <c r="K55" s="597">
        <f>K56/Q56</f>
        <v>0.15942440469508989</v>
      </c>
      <c r="L55" s="598" t="s">
        <v>86</v>
      </c>
      <c r="M55" s="598"/>
      <c r="N55" s="598" t="s">
        <v>86</v>
      </c>
      <c r="O55" s="598" t="s">
        <v>86</v>
      </c>
      <c r="P55" s="598" t="s">
        <v>86</v>
      </c>
      <c r="Q55" s="597">
        <f t="shared" si="24"/>
        <v>1</v>
      </c>
      <c r="R55" s="391"/>
      <c r="S55" s="392"/>
      <c r="T55" s="392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</row>
    <row r="56" spans="1:57" s="38" customFormat="1" ht="19" thickBot="1">
      <c r="A56" s="1136"/>
      <c r="B56" s="1137"/>
      <c r="C56" s="599" t="s">
        <v>54</v>
      </c>
      <c r="D56" s="600" t="s">
        <v>86</v>
      </c>
      <c r="E56" s="600" t="s">
        <v>86</v>
      </c>
      <c r="F56" s="600" t="s">
        <v>86</v>
      </c>
      <c r="G56" s="600" t="s">
        <v>86</v>
      </c>
      <c r="H56" s="601">
        <f>H50+H51+H52+H53+H54</f>
        <v>1394382.3529411766</v>
      </c>
      <c r="I56" s="601">
        <f>I50+I51+I52+I53+I54</f>
        <v>426082.3529411765</v>
      </c>
      <c r="J56" s="601">
        <f>J50+J51+J52+J53+J54</f>
        <v>426082.3529411765</v>
      </c>
      <c r="K56" s="601">
        <f>K50+K51+K52+K53+K54</f>
        <v>426082.3529411765</v>
      </c>
      <c r="L56" s="600" t="s">
        <v>86</v>
      </c>
      <c r="M56" s="600"/>
      <c r="N56" s="600" t="s">
        <v>86</v>
      </c>
      <c r="O56" s="600" t="s">
        <v>86</v>
      </c>
      <c r="P56" s="600" t="s">
        <v>86</v>
      </c>
      <c r="Q56" s="601">
        <f>Q50+Q51+Q52+Q53+Q54</f>
        <v>2672629.411764706</v>
      </c>
      <c r="R56" s="393"/>
      <c r="S56" s="87"/>
      <c r="T56" s="87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</row>
    <row r="57" spans="1:57" ht="15">
      <c r="A57" s="89"/>
      <c r="B57" s="89"/>
      <c r="C57" s="89"/>
      <c r="D57" s="89"/>
      <c r="E57" s="89"/>
      <c r="F57" s="89"/>
      <c r="G57" s="89"/>
      <c r="H57" s="89"/>
      <c r="I57" s="89"/>
      <c r="J57" s="390"/>
      <c r="K57" s="390"/>
      <c r="L57" s="89"/>
      <c r="M57" s="89"/>
      <c r="N57" s="89"/>
      <c r="O57" s="89"/>
      <c r="P57" s="89"/>
      <c r="Q57" s="89"/>
      <c r="R57" s="89"/>
      <c r="S57" s="94"/>
      <c r="T57" s="94"/>
    </row>
    <row r="58" spans="1:57" s="39" customFormat="1" ht="15">
      <c r="A58" s="92"/>
      <c r="B58" s="394"/>
      <c r="C58" s="394"/>
      <c r="D58" s="394"/>
      <c r="E58" s="394"/>
      <c r="F58" s="394"/>
      <c r="G58" s="394"/>
      <c r="H58" s="92"/>
      <c r="I58" s="92"/>
      <c r="J58" s="395"/>
      <c r="K58" s="395"/>
      <c r="L58" s="92"/>
      <c r="M58" s="92"/>
      <c r="N58" s="92"/>
      <c r="O58" s="92"/>
      <c r="P58" s="92"/>
      <c r="Q58" s="92"/>
      <c r="R58" s="92"/>
      <c r="S58" s="90"/>
      <c r="T58" s="9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</row>
    <row r="59" spans="1:57" ht="18" thickBot="1">
      <c r="A59" s="588" t="s">
        <v>78</v>
      </c>
      <c r="B59" s="587"/>
      <c r="C59" s="587"/>
      <c r="D59" s="394"/>
      <c r="E59" s="398"/>
      <c r="F59" s="396"/>
      <c r="G59" s="397"/>
      <c r="H59" s="89"/>
      <c r="I59" s="89"/>
      <c r="J59" s="390"/>
      <c r="K59" s="390"/>
      <c r="L59" s="89"/>
      <c r="M59" s="89"/>
      <c r="N59" s="89"/>
      <c r="O59" s="89"/>
      <c r="P59" s="89"/>
      <c r="Q59" s="89"/>
      <c r="R59" s="89"/>
      <c r="S59" s="94"/>
      <c r="T59" s="94"/>
    </row>
    <row r="60" spans="1:57" ht="30">
      <c r="A60" s="159" t="s">
        <v>67</v>
      </c>
      <c r="B60" s="589" t="s">
        <v>177</v>
      </c>
      <c r="C60" s="590" t="s">
        <v>178</v>
      </c>
      <c r="D60" s="591" t="s">
        <v>85</v>
      </c>
      <c r="E60" s="582"/>
      <c r="F60" s="399"/>
      <c r="G60" s="400"/>
      <c r="H60" s="89"/>
      <c r="I60" s="89"/>
      <c r="J60" s="390"/>
      <c r="K60" s="390"/>
      <c r="L60" s="89"/>
      <c r="M60" s="89"/>
      <c r="N60" s="89"/>
      <c r="O60" s="89"/>
      <c r="P60" s="89"/>
      <c r="Q60" s="89"/>
      <c r="R60" s="89"/>
      <c r="S60" s="94"/>
      <c r="T60" s="94"/>
    </row>
    <row r="61" spans="1:57" ht="15">
      <c r="A61" s="595" t="s">
        <v>69</v>
      </c>
      <c r="B61" s="401">
        <v>7</v>
      </c>
      <c r="C61" s="402">
        <f>Q50</f>
        <v>162447.0588235294</v>
      </c>
      <c r="D61" s="586">
        <f>C61/C66*100</f>
        <v>6.0781737346641478</v>
      </c>
      <c r="E61" s="583"/>
      <c r="F61" s="399"/>
      <c r="G61" s="400"/>
      <c r="H61" s="89"/>
      <c r="I61" s="89"/>
      <c r="J61" s="390"/>
      <c r="K61" s="390"/>
      <c r="L61" s="89"/>
      <c r="M61" s="89"/>
      <c r="N61" s="89"/>
      <c r="O61" s="89"/>
      <c r="P61" s="89"/>
      <c r="Q61" s="89"/>
      <c r="R61" s="89"/>
      <c r="S61" s="94"/>
      <c r="T61" s="94"/>
    </row>
    <row r="62" spans="1:57" ht="15">
      <c r="A62" s="287" t="s">
        <v>70</v>
      </c>
      <c r="B62" s="401">
        <v>23.4</v>
      </c>
      <c r="C62" s="403">
        <f>Q51</f>
        <v>474264.70588235295</v>
      </c>
      <c r="D62" s="586">
        <f>C62/C66*100</f>
        <v>17.745247586808262</v>
      </c>
      <c r="E62" s="584"/>
      <c r="F62" s="399"/>
      <c r="G62" s="400"/>
      <c r="H62" s="89"/>
      <c r="I62" s="89"/>
      <c r="J62" s="390"/>
      <c r="K62" s="390"/>
      <c r="L62" s="89"/>
      <c r="M62" s="89"/>
      <c r="N62" s="89"/>
      <c r="O62" s="89"/>
      <c r="P62" s="89"/>
      <c r="Q62" s="89"/>
      <c r="R62" s="89"/>
      <c r="S62" s="94"/>
      <c r="T62" s="94"/>
    </row>
    <row r="63" spans="1:57" ht="15">
      <c r="A63" s="287" t="s">
        <v>71</v>
      </c>
      <c r="B63" s="401">
        <v>38.799999999999997</v>
      </c>
      <c r="C63" s="404">
        <f>Q52</f>
        <v>1135482.3529411764</v>
      </c>
      <c r="D63" s="586">
        <f>C63/C66*100</f>
        <v>42.485589236301053</v>
      </c>
      <c r="E63" s="585"/>
      <c r="F63" s="399"/>
      <c r="G63" s="400"/>
      <c r="H63" s="89"/>
      <c r="I63" s="89"/>
      <c r="J63" s="390"/>
      <c r="K63" s="390"/>
      <c r="L63" s="89"/>
      <c r="M63" s="89"/>
      <c r="N63" s="89"/>
      <c r="O63" s="89"/>
      <c r="P63" s="89"/>
      <c r="Q63" s="89"/>
      <c r="R63" s="89"/>
      <c r="S63" s="94"/>
      <c r="T63" s="94"/>
    </row>
    <row r="64" spans="1:57" ht="15">
      <c r="A64" s="287" t="s">
        <v>179</v>
      </c>
      <c r="B64" s="401">
        <v>17.3</v>
      </c>
      <c r="C64" s="405">
        <f>Q53</f>
        <v>481435.29411764711</v>
      </c>
      <c r="D64" s="586">
        <f>C64/C66*100</f>
        <v>18.013544725516102</v>
      </c>
      <c r="E64" s="584"/>
      <c r="F64" s="399"/>
      <c r="G64" s="400"/>
      <c r="H64" s="89"/>
      <c r="I64" s="89"/>
      <c r="J64" s="390"/>
      <c r="K64" s="390"/>
      <c r="L64" s="89"/>
      <c r="M64" s="89"/>
      <c r="N64" s="89"/>
      <c r="O64" s="89"/>
      <c r="P64" s="89"/>
      <c r="Q64" s="89"/>
      <c r="R64" s="89"/>
      <c r="S64" s="94"/>
      <c r="T64" s="94"/>
    </row>
    <row r="65" spans="1:20" ht="15">
      <c r="A65" s="287" t="s">
        <v>79</v>
      </c>
      <c r="B65" s="401">
        <v>13.5</v>
      </c>
      <c r="C65" s="404">
        <f>Q54</f>
        <v>419000</v>
      </c>
      <c r="D65" s="586">
        <f>C65/C66*100</f>
        <v>15.677444782739256</v>
      </c>
      <c r="E65" s="585"/>
      <c r="F65" s="399"/>
      <c r="G65" s="400"/>
      <c r="H65" s="89"/>
      <c r="I65" s="89"/>
      <c r="J65" s="390"/>
      <c r="K65" s="390"/>
      <c r="L65" s="89"/>
      <c r="M65" s="89"/>
      <c r="N65" s="89"/>
      <c r="O65" s="89"/>
      <c r="P65" s="89"/>
      <c r="Q65" s="89"/>
      <c r="R65" s="89"/>
      <c r="S65" s="94"/>
      <c r="T65" s="94"/>
    </row>
    <row r="66" spans="1:20" ht="16" thickBot="1">
      <c r="A66" s="596" t="s">
        <v>83</v>
      </c>
      <c r="B66" s="592">
        <v>100</v>
      </c>
      <c r="C66" s="593">
        <v>2672629.41</v>
      </c>
      <c r="D66" s="594">
        <f>D61+D62+D63+D64+D65</f>
        <v>100.00000006602882</v>
      </c>
      <c r="E66" s="89"/>
      <c r="F66" s="406"/>
      <c r="G66" s="90"/>
      <c r="H66" s="89"/>
      <c r="I66" s="89"/>
      <c r="J66" s="390"/>
      <c r="K66" s="390"/>
      <c r="L66" s="89"/>
      <c r="M66" s="89"/>
      <c r="N66" s="89"/>
      <c r="O66" s="89"/>
      <c r="P66" s="89"/>
      <c r="Q66" s="89"/>
      <c r="R66" s="89"/>
      <c r="S66" s="94"/>
      <c r="T66" s="94"/>
    </row>
    <row r="67" spans="1:20" ht="15">
      <c r="A67" s="89"/>
      <c r="B67" s="89"/>
      <c r="C67" s="89"/>
      <c r="D67" s="89"/>
      <c r="E67" s="89"/>
      <c r="F67" s="89"/>
      <c r="G67" s="89"/>
      <c r="H67" s="89"/>
      <c r="I67" s="89"/>
      <c r="J67" s="390"/>
      <c r="K67" s="390"/>
      <c r="L67" s="89"/>
      <c r="M67" s="89"/>
      <c r="N67" s="89"/>
      <c r="O67" s="89"/>
      <c r="P67" s="89"/>
      <c r="Q67" s="89"/>
      <c r="R67" s="89"/>
      <c r="S67" s="94"/>
      <c r="T67" s="94"/>
    </row>
    <row r="68" spans="1:20" ht="15">
      <c r="A68" s="89"/>
      <c r="B68" s="89"/>
      <c r="C68" s="89"/>
      <c r="D68" s="89"/>
      <c r="E68" s="89"/>
      <c r="F68" s="89"/>
      <c r="G68" s="89"/>
      <c r="H68" s="89"/>
      <c r="I68" s="89"/>
      <c r="J68" s="390"/>
      <c r="K68" s="390"/>
      <c r="L68" s="89"/>
      <c r="M68" s="89"/>
      <c r="N68" s="89"/>
      <c r="O68" s="89"/>
      <c r="P68" s="89"/>
      <c r="Q68" s="89"/>
      <c r="R68" s="89"/>
      <c r="S68" s="94"/>
      <c r="T68" s="94"/>
    </row>
    <row r="69" spans="1:20" ht="15">
      <c r="A69" s="89"/>
      <c r="B69" s="89"/>
      <c r="C69" s="89"/>
      <c r="D69" s="89"/>
      <c r="E69" s="89"/>
      <c r="F69" s="89"/>
      <c r="G69" s="89"/>
      <c r="H69" s="89"/>
      <c r="I69" s="89"/>
      <c r="J69" s="390"/>
      <c r="K69" s="390"/>
      <c r="L69" s="89"/>
      <c r="M69" s="89"/>
      <c r="N69" s="89"/>
      <c r="O69" s="89"/>
      <c r="P69" s="89"/>
      <c r="Q69" s="89"/>
      <c r="R69" s="89"/>
      <c r="S69" s="94"/>
      <c r="T69" s="94"/>
    </row>
    <row r="70" spans="1:20" ht="15">
      <c r="A70" s="89"/>
      <c r="B70" s="89"/>
      <c r="C70" s="89"/>
      <c r="D70" s="89"/>
      <c r="E70" s="89"/>
      <c r="F70" s="89"/>
      <c r="G70" s="89"/>
      <c r="H70" s="89"/>
      <c r="I70" s="89"/>
      <c r="J70" s="390"/>
      <c r="K70" s="390"/>
      <c r="L70" s="89"/>
      <c r="M70" s="89"/>
      <c r="N70" s="89"/>
      <c r="O70" s="89"/>
      <c r="P70" s="89"/>
      <c r="Q70" s="89"/>
      <c r="R70" s="89"/>
      <c r="S70" s="94"/>
      <c r="T70" s="94"/>
    </row>
    <row r="71" spans="1:20" ht="15">
      <c r="A71" s="89"/>
      <c r="B71" s="89"/>
      <c r="C71" s="89"/>
      <c r="D71" s="89"/>
      <c r="E71" s="89"/>
      <c r="F71" s="89"/>
      <c r="G71" s="89"/>
      <c r="H71" s="89"/>
      <c r="I71" s="89"/>
      <c r="J71" s="390"/>
      <c r="K71" s="390"/>
      <c r="L71" s="89"/>
      <c r="M71" s="89"/>
      <c r="N71" s="89"/>
      <c r="O71" s="89"/>
      <c r="P71" s="89"/>
      <c r="Q71" s="89"/>
      <c r="R71" s="89"/>
      <c r="S71" s="94"/>
      <c r="T71" s="94"/>
    </row>
  </sheetData>
  <sheetProtection password="C276" sheet="1" formatCells="0" formatColumns="0" formatRows="0" insertColumns="0" insertRows="0" insertHyperlinks="0" deleteColumns="0" deleteRows="0" sort="0" autoFilter="0" pivotTables="0"/>
  <mergeCells count="14">
    <mergeCell ref="A53:C53"/>
    <mergeCell ref="A54:C54"/>
    <mergeCell ref="A55:B56"/>
    <mergeCell ref="A52:C52"/>
    <mergeCell ref="A1:R1"/>
    <mergeCell ref="A2:D2"/>
    <mergeCell ref="F2:I2"/>
    <mergeCell ref="J2:K2"/>
    <mergeCell ref="L2:N2"/>
    <mergeCell ref="O2:R2"/>
    <mergeCell ref="A48:C48"/>
    <mergeCell ref="A49:C49"/>
    <mergeCell ref="A50:C50"/>
    <mergeCell ref="A51:C51"/>
  </mergeCells>
  <phoneticPr fontId="47" type="noConversion"/>
  <pageMargins left="0.7" right="0.7" top="0.75" bottom="0.75" header="0.3" footer="0.3"/>
  <pageSetup scale="29" orientation="landscape"/>
  <headerFooter>
    <oddHeader>&amp;C&amp;"-,Bold"&amp;24Boston Pizza - Out of Home Campaign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2" zoomScaleSheetLayoutView="100" workbookViewId="0">
      <selection activeCell="F12" sqref="F12"/>
    </sheetView>
  </sheetViews>
  <sheetFormatPr baseColWidth="10" defaultColWidth="8.83203125" defaultRowHeight="14" x14ac:dyDescent="0"/>
  <cols>
    <col min="1" max="1" width="12.6640625" bestFit="1" customWidth="1"/>
    <col min="2" max="2" width="8.1640625" bestFit="1" customWidth="1"/>
    <col min="3" max="6" width="14.83203125" bestFit="1" customWidth="1"/>
    <col min="7" max="10" width="16.6640625" bestFit="1" customWidth="1"/>
    <col min="11" max="14" width="14.83203125" bestFit="1" customWidth="1"/>
    <col min="15" max="15" width="16.6640625" bestFit="1" customWidth="1"/>
    <col min="16" max="16" width="17.6640625" customWidth="1"/>
  </cols>
  <sheetData>
    <row r="1" spans="1:16" ht="28" customHeight="1" thickBot="1">
      <c r="A1" s="1153" t="s">
        <v>285</v>
      </c>
      <c r="B1" s="1154"/>
      <c r="C1" s="1154"/>
      <c r="D1" s="1154"/>
      <c r="E1" s="1154"/>
      <c r="F1" s="1154"/>
      <c r="G1" s="1154"/>
      <c r="H1" s="1154"/>
      <c r="I1" s="1154"/>
      <c r="J1" s="1154"/>
      <c r="K1" s="1154"/>
      <c r="L1" s="1154"/>
      <c r="M1" s="1154"/>
      <c r="N1" s="1154"/>
      <c r="O1" s="1155"/>
    </row>
    <row r="2" spans="1:16" ht="18" thickBot="1">
      <c r="A2" s="1156" t="s">
        <v>49</v>
      </c>
      <c r="B2" s="1157"/>
      <c r="C2" s="613" t="s">
        <v>55</v>
      </c>
      <c r="D2" s="613" t="s">
        <v>56</v>
      </c>
      <c r="E2" s="613" t="s">
        <v>57</v>
      </c>
      <c r="F2" s="613" t="s">
        <v>58</v>
      </c>
      <c r="G2" s="613" t="s">
        <v>59</v>
      </c>
      <c r="H2" s="613" t="s">
        <v>60</v>
      </c>
      <c r="I2" s="613" t="s">
        <v>61</v>
      </c>
      <c r="J2" s="613" t="s">
        <v>62</v>
      </c>
      <c r="K2" s="613" t="s">
        <v>63</v>
      </c>
      <c r="L2" s="613" t="s">
        <v>64</v>
      </c>
      <c r="M2" s="613" t="s">
        <v>65</v>
      </c>
      <c r="N2" s="613" t="s">
        <v>66</v>
      </c>
      <c r="O2" s="610" t="s">
        <v>50</v>
      </c>
    </row>
    <row r="3" spans="1:16" ht="16" thickBot="1">
      <c r="A3" s="1158" t="s">
        <v>51</v>
      </c>
      <c r="B3" s="1159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1">
        <v>100</v>
      </c>
    </row>
    <row r="4" spans="1:16" ht="16" thickBot="1">
      <c r="A4" s="1160" t="s">
        <v>52</v>
      </c>
      <c r="B4" s="612" t="s">
        <v>53</v>
      </c>
      <c r="C4" s="619">
        <f>C5/O5</f>
        <v>1.3667954639602582E-2</v>
      </c>
      <c r="D4" s="619">
        <f>D5/O5</f>
        <v>4.8706795456224493E-2</v>
      </c>
      <c r="E4" s="619">
        <f>E5/O5</f>
        <v>1.4552399671284289E-2</v>
      </c>
      <c r="F4" s="619">
        <f>F5/O5</f>
        <v>3.2559069250607753E-2</v>
      </c>
      <c r="G4" s="619">
        <f>G5/O5</f>
        <v>0.2308059071084167</v>
      </c>
      <c r="H4" s="619">
        <f>H5/O5</f>
        <v>0.13472468574530658</v>
      </c>
      <c r="I4" s="619">
        <f>I5/O5</f>
        <v>0.18243756503683189</v>
      </c>
      <c r="J4" s="619">
        <f>J5/O5</f>
        <v>0.18243756503683189</v>
      </c>
      <c r="K4" s="619">
        <f>K5/O5</f>
        <v>5.3926982510641847E-2</v>
      </c>
      <c r="L4" s="619">
        <f>L5/O5</f>
        <v>1.4303802302691127E-2</v>
      </c>
      <c r="M4" s="619">
        <f>M5/O5</f>
        <v>5.3273968277343542E-2</v>
      </c>
      <c r="N4" s="619">
        <f>N5/O5</f>
        <v>3.8603304964217509E-2</v>
      </c>
      <c r="O4" s="624">
        <f>C4+D4+E4+F4+G4+H4+I4+J4+K4+L4+M4+N4</f>
        <v>1.0000000000000004</v>
      </c>
    </row>
    <row r="5" spans="1:16" ht="16" thickBot="1">
      <c r="A5" s="1161"/>
      <c r="B5" s="625" t="s">
        <v>196</v>
      </c>
      <c r="C5" s="626">
        <f>C7</f>
        <v>122661.01999999999</v>
      </c>
      <c r="D5" s="626">
        <f>D7+D11</f>
        <v>437111.87</v>
      </c>
      <c r="E5" s="626">
        <f>E7</f>
        <v>130598.34</v>
      </c>
      <c r="F5" s="626">
        <f>F7</f>
        <v>292196.50999999995</v>
      </c>
      <c r="G5" s="626">
        <f>G7+G11+G13</f>
        <v>2071333.1829411767</v>
      </c>
      <c r="H5" s="626">
        <f>H7+H9+H13</f>
        <v>1209066.5947058825</v>
      </c>
      <c r="I5" s="626">
        <f>I7+I9+I11+I13</f>
        <v>1637258.7123529413</v>
      </c>
      <c r="J5" s="626">
        <f>J7+J9+J11+J13</f>
        <v>1637258.7123529413</v>
      </c>
      <c r="K5" s="626">
        <f>K7+K11</f>
        <v>483959.66000000003</v>
      </c>
      <c r="L5" s="626">
        <f>L7</f>
        <v>128367.34</v>
      </c>
      <c r="M5" s="626">
        <f>M7+M9</f>
        <v>478099.28117647057</v>
      </c>
      <c r="N5" s="627">
        <f>N7+N9</f>
        <v>346439.60176470585</v>
      </c>
      <c r="O5" s="628">
        <f>O13+O11+O9+O7</f>
        <v>8974350.8252941165</v>
      </c>
      <c r="P5" s="15"/>
    </row>
    <row r="6" spans="1:16" ht="16" thickBot="1">
      <c r="A6" s="1162" t="s">
        <v>190</v>
      </c>
      <c r="B6" s="612" t="s">
        <v>53</v>
      </c>
      <c r="C6" s="619">
        <f t="shared" ref="C6:N6" si="0">C7/C5</f>
        <v>1</v>
      </c>
      <c r="D6" s="619">
        <f t="shared" si="0"/>
        <v>0.29478922638271066</v>
      </c>
      <c r="E6" s="619">
        <f t="shared" si="0"/>
        <v>1</v>
      </c>
      <c r="F6" s="619">
        <f t="shared" si="0"/>
        <v>1</v>
      </c>
      <c r="G6" s="619">
        <f t="shared" si="0"/>
        <v>0.15770269732084749</v>
      </c>
      <c r="H6" s="619">
        <f t="shared" si="0"/>
        <v>0.27017108191584938</v>
      </c>
      <c r="I6" s="619">
        <f t="shared" si="0"/>
        <v>0.19951326417469908</v>
      </c>
      <c r="J6" s="619">
        <f t="shared" si="0"/>
        <v>0.19951326417469908</v>
      </c>
      <c r="K6" s="619">
        <f t="shared" si="0"/>
        <v>0.27618760621494776</v>
      </c>
      <c r="L6" s="619">
        <f t="shared" si="0"/>
        <v>1</v>
      </c>
      <c r="M6" s="619">
        <f t="shared" si="0"/>
        <v>0.26468632140296117</v>
      </c>
      <c r="N6" s="619">
        <f t="shared" si="0"/>
        <v>0.37671845059052933</v>
      </c>
      <c r="O6" s="623"/>
    </row>
    <row r="7" spans="1:16" ht="16" thickBot="1">
      <c r="A7" s="1163"/>
      <c r="B7" s="625" t="s">
        <v>196</v>
      </c>
      <c r="C7" s="627">
        <f>Newspaper!C39</f>
        <v>122661.01999999999</v>
      </c>
      <c r="D7" s="627">
        <f>Newspaper!D39</f>
        <v>128855.87</v>
      </c>
      <c r="E7" s="627">
        <f>Newspaper!E39</f>
        <v>130598.34</v>
      </c>
      <c r="F7" s="627">
        <f>Newspaper!F39</f>
        <v>292196.50999999995</v>
      </c>
      <c r="G7" s="627">
        <f>Newspaper!G39</f>
        <v>326654.83</v>
      </c>
      <c r="H7" s="627">
        <f>Newspaper!H39</f>
        <v>326654.83</v>
      </c>
      <c r="I7" s="627">
        <f>Newspaper!I39</f>
        <v>326654.83</v>
      </c>
      <c r="J7" s="627">
        <f>Newspaper!J39</f>
        <v>326654.83</v>
      </c>
      <c r="K7" s="627">
        <f>Newspaper!K39</f>
        <v>133663.66</v>
      </c>
      <c r="L7" s="627">
        <f>Newspaper!L39</f>
        <v>128367.34</v>
      </c>
      <c r="M7" s="627">
        <f>Newspaper!M39</f>
        <v>126546.34</v>
      </c>
      <c r="N7" s="627">
        <f>Newspaper!N39</f>
        <v>130510.19</v>
      </c>
      <c r="O7" s="628">
        <f>Newspaper!C17</f>
        <v>2500018.59</v>
      </c>
    </row>
    <row r="8" spans="1:16" ht="16" thickBot="1">
      <c r="A8" s="1150" t="s">
        <v>191</v>
      </c>
      <c r="B8" s="617" t="s">
        <v>53</v>
      </c>
      <c r="C8" s="618"/>
      <c r="D8" s="621"/>
      <c r="E8" s="621"/>
      <c r="F8" s="618"/>
      <c r="G8" s="618"/>
      <c r="H8" s="619">
        <f>H9/H5</f>
        <v>0.37742289280245356</v>
      </c>
      <c r="I8" s="619">
        <f>I9/I5</f>
        <v>0.31639686843828208</v>
      </c>
      <c r="J8" s="619">
        <f>J9/J5</f>
        <v>0.31639686843828208</v>
      </c>
      <c r="K8" s="621"/>
      <c r="L8" s="621"/>
      <c r="M8" s="619">
        <f>M9/M5</f>
        <v>0.73531367859703889</v>
      </c>
      <c r="N8" s="619">
        <f>N9/N5</f>
        <v>0.62328154940947067</v>
      </c>
      <c r="O8" s="622"/>
    </row>
    <row r="9" spans="1:16" ht="16" thickBot="1">
      <c r="A9" s="1151"/>
      <c r="B9" s="629" t="s">
        <v>196</v>
      </c>
      <c r="C9" s="630" t="s">
        <v>86</v>
      </c>
      <c r="D9" s="631" t="s">
        <v>86</v>
      </c>
      <c r="E9" s="631" t="s">
        <v>86</v>
      </c>
      <c r="F9" s="631" t="s">
        <v>86</v>
      </c>
      <c r="G9" s="631" t="s">
        <v>86</v>
      </c>
      <c r="H9" s="627">
        <f>'Digital '!H34</f>
        <v>456329.41176470584</v>
      </c>
      <c r="I9" s="627">
        <f>'Digital '!I34</f>
        <v>518023.5294117647</v>
      </c>
      <c r="J9" s="627">
        <f>'Digital '!J34</f>
        <v>518023.5294117647</v>
      </c>
      <c r="K9" s="632" t="s">
        <v>86</v>
      </c>
      <c r="L9" s="632" t="s">
        <v>86</v>
      </c>
      <c r="M9" s="627">
        <f>'Digital '!M34</f>
        <v>351552.9411764706</v>
      </c>
      <c r="N9" s="627">
        <f>'Digital '!N34</f>
        <v>215929.41176470584</v>
      </c>
      <c r="O9" s="633">
        <f>'Digital '!B14</f>
        <v>2059858.8235294116</v>
      </c>
    </row>
    <row r="10" spans="1:16" ht="16" thickBot="1">
      <c r="A10" s="1150" t="s">
        <v>192</v>
      </c>
      <c r="B10" s="617" t="s">
        <v>53</v>
      </c>
      <c r="C10" s="618"/>
      <c r="D10" s="620">
        <f>D11/D5</f>
        <v>0.70521077361728934</v>
      </c>
      <c r="E10" s="618"/>
      <c r="F10" s="618"/>
      <c r="G10" s="620">
        <f>G11/G5</f>
        <v>0.16911620152900722</v>
      </c>
      <c r="H10" s="618"/>
      <c r="I10" s="620">
        <f>I11/I5</f>
        <v>0.22384855688035857</v>
      </c>
      <c r="J10" s="620">
        <f>J11/J5</f>
        <v>0.22384855688035857</v>
      </c>
      <c r="K10" s="620">
        <f>K11/K5</f>
        <v>0.72381239378505224</v>
      </c>
      <c r="L10" s="618"/>
      <c r="M10" s="618"/>
      <c r="N10" s="621"/>
      <c r="O10" s="622"/>
    </row>
    <row r="11" spans="1:16" ht="16" thickBot="1">
      <c r="A11" s="1151"/>
      <c r="B11" s="629" t="s">
        <v>196</v>
      </c>
      <c r="C11" s="630" t="s">
        <v>86</v>
      </c>
      <c r="D11" s="634">
        <f>'TV '!D32</f>
        <v>308256</v>
      </c>
      <c r="E11" s="631" t="s">
        <v>86</v>
      </c>
      <c r="F11" s="631" t="s">
        <v>86</v>
      </c>
      <c r="G11" s="634">
        <f>'TV '!G32</f>
        <v>350296</v>
      </c>
      <c r="H11" s="631" t="s">
        <v>86</v>
      </c>
      <c r="I11" s="634">
        <f>'TV '!I32</f>
        <v>366498</v>
      </c>
      <c r="J11" s="634">
        <f>'TV '!J32</f>
        <v>366498</v>
      </c>
      <c r="K11" s="634">
        <f>'TV '!K32</f>
        <v>350296</v>
      </c>
      <c r="L11" s="631" t="s">
        <v>86</v>
      </c>
      <c r="M11" s="631" t="s">
        <v>86</v>
      </c>
      <c r="N11" s="631" t="s">
        <v>86</v>
      </c>
      <c r="O11" s="628">
        <f>'TV '!C17</f>
        <v>1741844</v>
      </c>
    </row>
    <row r="12" spans="1:16" ht="16" thickBot="1">
      <c r="A12" s="1150" t="s">
        <v>193</v>
      </c>
      <c r="B12" s="612" t="s">
        <v>53</v>
      </c>
      <c r="C12" s="615"/>
      <c r="D12" s="616"/>
      <c r="E12" s="616"/>
      <c r="F12" s="615"/>
      <c r="G12" s="614">
        <f>G13/G5</f>
        <v>0.67318110115014529</v>
      </c>
      <c r="H12" s="614">
        <f>H13/H5</f>
        <v>0.35240602528169701</v>
      </c>
      <c r="I12" s="614">
        <f>I13/I5</f>
        <v>0.26024131050666022</v>
      </c>
      <c r="J12" s="614">
        <f>J13/J5</f>
        <v>0.26024131050666022</v>
      </c>
      <c r="K12" s="616"/>
      <c r="L12" s="616"/>
      <c r="M12" s="615"/>
      <c r="N12" s="615"/>
      <c r="O12" s="611"/>
    </row>
    <row r="13" spans="1:16" ht="16" thickBot="1">
      <c r="A13" s="1152"/>
      <c r="B13" s="635" t="s">
        <v>196</v>
      </c>
      <c r="C13" s="636" t="s">
        <v>86</v>
      </c>
      <c r="D13" s="636" t="s">
        <v>86</v>
      </c>
      <c r="E13" s="636" t="s">
        <v>86</v>
      </c>
      <c r="F13" s="636" t="s">
        <v>86</v>
      </c>
      <c r="G13" s="637">
        <f>'OOH '!H56</f>
        <v>1394382.3529411766</v>
      </c>
      <c r="H13" s="637">
        <f>'OOH '!I56</f>
        <v>426082.3529411765</v>
      </c>
      <c r="I13" s="637">
        <f>'OOH '!J56</f>
        <v>426082.3529411765</v>
      </c>
      <c r="J13" s="637">
        <f>'OOH '!K56</f>
        <v>426082.3529411765</v>
      </c>
      <c r="K13" s="638" t="s">
        <v>86</v>
      </c>
      <c r="L13" s="638" t="s">
        <v>86</v>
      </c>
      <c r="M13" s="638" t="s">
        <v>86</v>
      </c>
      <c r="N13" s="638" t="s">
        <v>86</v>
      </c>
      <c r="O13" s="639">
        <f>'OOH '!B41</f>
        <v>2672629.4117647056</v>
      </c>
    </row>
    <row r="17" spans="1:8" ht="18" customHeight="1">
      <c r="A17" s="1"/>
    </row>
    <row r="18" spans="1:8">
      <c r="A18" s="537"/>
      <c r="B18" s="537"/>
      <c r="C18" s="537"/>
      <c r="D18" s="537"/>
      <c r="E18" s="537"/>
      <c r="F18" s="537"/>
      <c r="G18" s="537"/>
      <c r="H18" s="537"/>
    </row>
    <row r="19" spans="1:8">
      <c r="A19" s="537"/>
      <c r="B19" s="537"/>
      <c r="C19" s="537"/>
      <c r="D19" s="537"/>
      <c r="E19" s="537"/>
      <c r="F19" s="537"/>
      <c r="G19" s="537"/>
      <c r="H19" s="537"/>
    </row>
    <row r="20" spans="1:8">
      <c r="A20" s="537"/>
      <c r="B20" s="537"/>
      <c r="C20" s="537"/>
      <c r="D20" s="537"/>
      <c r="E20" s="537"/>
      <c r="F20" s="537"/>
      <c r="G20" s="537"/>
      <c r="H20" s="537"/>
    </row>
    <row r="21" spans="1:8">
      <c r="A21" s="537"/>
      <c r="B21" s="537"/>
      <c r="C21" s="537"/>
      <c r="D21" s="537"/>
      <c r="E21" s="537"/>
      <c r="F21" s="537"/>
      <c r="G21" s="537"/>
      <c r="H21" s="537"/>
    </row>
    <row r="22" spans="1:8">
      <c r="A22" s="537"/>
      <c r="B22" s="537"/>
      <c r="C22" s="537"/>
      <c r="D22" s="537"/>
      <c r="E22" s="537"/>
      <c r="F22" s="537"/>
      <c r="G22" s="537"/>
      <c r="H22" s="537"/>
    </row>
  </sheetData>
  <sheetProtection password="C276" sheet="1" formatCells="0" formatColumns="0" formatRows="0" insertColumns="0" insertRows="0" insertHyperlinks="0" deleteColumns="0" deleteRows="0" sort="0" autoFilter="0" pivotTables="0"/>
  <mergeCells count="8">
    <mergeCell ref="A8:A9"/>
    <mergeCell ref="A10:A11"/>
    <mergeCell ref="A12:A13"/>
    <mergeCell ref="A1:O1"/>
    <mergeCell ref="A2:B2"/>
    <mergeCell ref="A3:B3"/>
    <mergeCell ref="A4:A5"/>
    <mergeCell ref="A6:A7"/>
  </mergeCells>
  <phoneticPr fontId="47" type="noConversion"/>
  <pageMargins left="0.7" right="0.7" top="0.75" bottom="0.75" header="0.3" footer="0.3"/>
  <pageSetup scale="29" orientation="landscape"/>
  <headerFooter>
    <oddHeader>&amp;L&amp;"-,Bold"&amp;24Boston Pizza - Spend by Month</oddHeader>
  </headerFooter>
  <ignoredErrors>
    <ignoredError sqref="D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="125" zoomScaleNormal="125" zoomScaleSheetLayoutView="125" zoomScalePageLayoutView="125" workbookViewId="0">
      <selection activeCell="F6" sqref="F6"/>
    </sheetView>
  </sheetViews>
  <sheetFormatPr baseColWidth="10" defaultColWidth="8.83203125" defaultRowHeight="14" x14ac:dyDescent="0"/>
  <cols>
    <col min="1" max="1" width="14.83203125" customWidth="1"/>
    <col min="4" max="4" width="14.5" customWidth="1"/>
    <col min="5" max="5" width="11.5" customWidth="1"/>
    <col min="6" max="6" width="14" customWidth="1"/>
    <col min="7" max="7" width="14.83203125" bestFit="1" customWidth="1"/>
    <col min="8" max="9" width="12.5" customWidth="1"/>
    <col min="10" max="10" width="14.33203125" customWidth="1"/>
    <col min="12" max="12" width="12.5" customWidth="1"/>
    <col min="13" max="13" width="14.83203125" bestFit="1" customWidth="1"/>
    <col min="14" max="14" width="13.5" customWidth="1"/>
    <col min="16" max="16" width="12.33203125" customWidth="1"/>
    <col min="18" max="18" width="13" customWidth="1"/>
  </cols>
  <sheetData>
    <row r="1" spans="1:18" ht="27" customHeight="1" thickBot="1">
      <c r="A1" s="1167" t="s">
        <v>284</v>
      </c>
      <c r="B1" s="1168"/>
      <c r="C1" s="1168"/>
      <c r="D1" s="1168"/>
      <c r="E1" s="1168"/>
      <c r="F1" s="1168"/>
      <c r="G1" s="1168"/>
      <c r="H1" s="1168"/>
      <c r="I1" s="1168"/>
      <c r="J1" s="1168"/>
      <c r="K1" s="1168"/>
      <c r="L1" s="1168"/>
      <c r="M1" s="1168"/>
      <c r="N1" s="1168"/>
      <c r="O1" s="1168"/>
      <c r="P1" s="1168"/>
      <c r="Q1" s="1168"/>
      <c r="R1" s="1168"/>
    </row>
    <row r="2" spans="1:18" ht="18" customHeight="1" thickBot="1">
      <c r="A2" s="1169" t="s">
        <v>67</v>
      </c>
      <c r="B2" s="1171" t="s">
        <v>74</v>
      </c>
      <c r="C2" s="1172"/>
      <c r="D2" s="1173" t="s">
        <v>197</v>
      </c>
      <c r="E2" s="1165" t="s">
        <v>52</v>
      </c>
      <c r="F2" s="1166"/>
      <c r="G2" s="1164" t="s">
        <v>190</v>
      </c>
      <c r="H2" s="1166"/>
      <c r="I2" s="1164" t="s">
        <v>194</v>
      </c>
      <c r="J2" s="1166"/>
      <c r="K2" s="1164" t="s">
        <v>195</v>
      </c>
      <c r="L2" s="1165"/>
      <c r="M2" s="1164" t="s">
        <v>193</v>
      </c>
      <c r="N2" s="1166"/>
      <c r="O2" s="11"/>
      <c r="P2" s="11"/>
      <c r="Q2" s="11"/>
      <c r="R2" s="11"/>
    </row>
    <row r="3" spans="1:18" ht="52" thickBot="1">
      <c r="A3" s="1170"/>
      <c r="B3" s="5" t="s">
        <v>68</v>
      </c>
      <c r="C3" s="14" t="s">
        <v>81</v>
      </c>
      <c r="D3" s="1174"/>
      <c r="E3" s="6" t="s">
        <v>53</v>
      </c>
      <c r="F3" s="13" t="s">
        <v>178</v>
      </c>
      <c r="G3" s="6" t="s">
        <v>53</v>
      </c>
      <c r="H3" s="13" t="s">
        <v>178</v>
      </c>
      <c r="I3" s="6" t="s">
        <v>53</v>
      </c>
      <c r="J3" s="13" t="s">
        <v>178</v>
      </c>
      <c r="K3" s="6" t="s">
        <v>53</v>
      </c>
      <c r="L3" s="42" t="s">
        <v>196</v>
      </c>
      <c r="M3" s="553" t="s">
        <v>53</v>
      </c>
      <c r="N3" s="554" t="s">
        <v>178</v>
      </c>
      <c r="O3" s="11"/>
      <c r="P3" s="11"/>
      <c r="Q3" s="11"/>
      <c r="R3" s="11"/>
    </row>
    <row r="4" spans="1:18" ht="24" customHeight="1" thickBot="1">
      <c r="A4" s="3" t="s">
        <v>69</v>
      </c>
      <c r="B4" s="44">
        <v>7.0000000000000007E-2</v>
      </c>
      <c r="C4" s="46">
        <v>5.8999999999999997E-2</v>
      </c>
      <c r="D4" s="7">
        <v>5</v>
      </c>
      <c r="E4" s="546">
        <f>F4/F9</f>
        <v>6.4974309320192894E-2</v>
      </c>
      <c r="F4" s="50">
        <f t="shared" ref="F4:F9" si="0">H4+J4+L4+N4</f>
        <v>583102.24647058826</v>
      </c>
      <c r="G4" s="546">
        <f>H4/H9</f>
        <v>6.1813936351569301E-2</v>
      </c>
      <c r="H4" s="548">
        <f>Newspaper!D44</f>
        <v>154535.99000000002</v>
      </c>
      <c r="I4" s="546">
        <f>J4/J9</f>
        <v>7.0000000000000007E-2</v>
      </c>
      <c r="J4" s="548">
        <f>'Digital '!D40</f>
        <v>144190.11764705883</v>
      </c>
      <c r="K4" s="546">
        <f>L4/L9</f>
        <v>7.0000000000000007E-2</v>
      </c>
      <c r="L4" s="552">
        <f>'TV '!D37</f>
        <v>121929.08000000002</v>
      </c>
      <c r="M4" s="555">
        <f>N4/N9</f>
        <v>6.0781737306508016E-2</v>
      </c>
      <c r="N4" s="556">
        <f>'OOH '!C61</f>
        <v>162447.0588235294</v>
      </c>
      <c r="O4" s="11"/>
      <c r="P4" s="11"/>
      <c r="Q4" s="11"/>
      <c r="R4" s="11"/>
    </row>
    <row r="5" spans="1:18" ht="19" customHeight="1" thickBot="1">
      <c r="A5" s="3" t="s">
        <v>70</v>
      </c>
      <c r="B5" s="46">
        <v>0.23400000000000001</v>
      </c>
      <c r="C5" s="46">
        <v>0.154</v>
      </c>
      <c r="D5" s="7">
        <v>4</v>
      </c>
      <c r="E5" s="546">
        <f>F5/F9</f>
        <v>0.20953659392144469</v>
      </c>
      <c r="F5" s="50">
        <f t="shared" si="0"/>
        <v>1880454.9045882353</v>
      </c>
      <c r="G5" s="546">
        <f>H5/H9</f>
        <v>0.20663515866096022</v>
      </c>
      <c r="H5" s="548">
        <f>Newspaper!D45</f>
        <v>516591.73800000001</v>
      </c>
      <c r="I5" s="546">
        <f>J5/J9</f>
        <v>0.23400000000000001</v>
      </c>
      <c r="J5" s="548">
        <f>'Digital '!D41</f>
        <v>482006.96470588236</v>
      </c>
      <c r="K5" s="546">
        <f>L5/L9</f>
        <v>0.23400000000000001</v>
      </c>
      <c r="L5" s="552">
        <f>'TV '!D38</f>
        <v>407591.49600000004</v>
      </c>
      <c r="M5" s="555">
        <f>N5/N9</f>
        <v>0.17745247575091283</v>
      </c>
      <c r="N5" s="556">
        <f>'OOH '!C62</f>
        <v>474264.70588235295</v>
      </c>
      <c r="O5" s="11"/>
      <c r="P5" s="11"/>
      <c r="Q5" s="11"/>
      <c r="R5" s="11"/>
    </row>
    <row r="6" spans="1:18" ht="18" thickBot="1">
      <c r="A6" s="674" t="s">
        <v>71</v>
      </c>
      <c r="B6" s="675">
        <v>0.39</v>
      </c>
      <c r="C6" s="675">
        <v>0.371</v>
      </c>
      <c r="D6" s="676">
        <v>2</v>
      </c>
      <c r="E6" s="675">
        <f>F6/F9</f>
        <v>0.38633590684894586</v>
      </c>
      <c r="F6" s="677">
        <f t="shared" si="0"/>
        <v>3467113.9644705881</v>
      </c>
      <c r="G6" s="675">
        <f>H6/H9</f>
        <v>0.34262581863441266</v>
      </c>
      <c r="H6" s="678">
        <f>Newspaper!D46</f>
        <v>856570.91599999997</v>
      </c>
      <c r="I6" s="675">
        <f>J6/J9</f>
        <v>0.38800000000000001</v>
      </c>
      <c r="J6" s="678">
        <f>'Digital '!D42</f>
        <v>799225.22352941171</v>
      </c>
      <c r="K6" s="675">
        <f>L6/L9</f>
        <v>0.38800000000000001</v>
      </c>
      <c r="L6" s="679">
        <f>'TV '!D39</f>
        <v>675835.47200000007</v>
      </c>
      <c r="M6" s="680">
        <f>N6/N9</f>
        <v>0.42485589208248314</v>
      </c>
      <c r="N6" s="681">
        <f>'OOH '!C63</f>
        <v>1135482.3529411764</v>
      </c>
      <c r="O6" s="11"/>
      <c r="P6" s="11"/>
      <c r="Q6" s="11"/>
      <c r="R6" s="11"/>
    </row>
    <row r="7" spans="1:18" ht="18" thickBot="1">
      <c r="A7" s="682" t="s">
        <v>176</v>
      </c>
      <c r="B7" s="683">
        <v>0.17</v>
      </c>
      <c r="C7" s="683">
        <v>0.28699999999999998</v>
      </c>
      <c r="D7" s="684">
        <v>3</v>
      </c>
      <c r="E7" s="683">
        <f>F7/F9</f>
        <v>0.18318137162131262</v>
      </c>
      <c r="F7" s="685">
        <f t="shared" si="0"/>
        <v>1643933.8935882351</v>
      </c>
      <c r="G7" s="683">
        <f>H7/H9</f>
        <v>0.20192010292211465</v>
      </c>
      <c r="H7" s="686">
        <f>Newspaper!D47</f>
        <v>504804.01099999994</v>
      </c>
      <c r="I7" s="683">
        <f>J7/J9</f>
        <v>0.17299999999999999</v>
      </c>
      <c r="J7" s="686">
        <f>'Digital '!D43</f>
        <v>356355.57647058816</v>
      </c>
      <c r="K7" s="683">
        <f>L7/L9</f>
        <v>0.17299999999999999</v>
      </c>
      <c r="L7" s="687">
        <f>'TV '!D40</f>
        <v>301339.01199999999</v>
      </c>
      <c r="M7" s="688">
        <f>N7/N9</f>
        <v>0.18013544713621968</v>
      </c>
      <c r="N7" s="689">
        <f>'OOH '!C64</f>
        <v>481435.29411764711</v>
      </c>
      <c r="O7" s="11"/>
      <c r="P7" s="11"/>
      <c r="Q7" s="11"/>
      <c r="R7" s="11"/>
    </row>
    <row r="8" spans="1:18" ht="18" thickBot="1">
      <c r="A8" s="666" t="s">
        <v>72</v>
      </c>
      <c r="B8" s="667">
        <v>0.14000000000000001</v>
      </c>
      <c r="C8" s="667">
        <v>0.129</v>
      </c>
      <c r="D8" s="668">
        <v>1</v>
      </c>
      <c r="E8" s="667">
        <f>F8/F9</f>
        <v>0.15597181828810405</v>
      </c>
      <c r="F8" s="669">
        <f t="shared" si="0"/>
        <v>1399745.8161764706</v>
      </c>
      <c r="G8" s="667">
        <f>H8/H9</f>
        <v>0.18700498343094321</v>
      </c>
      <c r="H8" s="670">
        <f>Newspaper!D48</f>
        <v>467515.935</v>
      </c>
      <c r="I8" s="667">
        <f>J8/J9</f>
        <v>0.13500000000000001</v>
      </c>
      <c r="J8" s="670">
        <f>'Digital '!D44</f>
        <v>278080.9411764706</v>
      </c>
      <c r="K8" s="667">
        <f>L8/L9</f>
        <v>0.13500000000000001</v>
      </c>
      <c r="L8" s="671">
        <f>'TV '!D41</f>
        <v>235148.94</v>
      </c>
      <c r="M8" s="672">
        <f>N8/N9</f>
        <v>0.15677444772387625</v>
      </c>
      <c r="N8" s="673">
        <f>'OOH '!C65</f>
        <v>419000</v>
      </c>
      <c r="O8" s="11"/>
      <c r="P8" s="11"/>
      <c r="Q8" s="11"/>
      <c r="R8" s="11"/>
    </row>
    <row r="9" spans="1:18" ht="18" thickBot="1">
      <c r="A9" s="4" t="s">
        <v>73</v>
      </c>
      <c r="B9" s="45">
        <f>B4+B5+B6+B7+B8</f>
        <v>1.004</v>
      </c>
      <c r="C9" s="45">
        <f>C4+C5+C6+C7+C8</f>
        <v>1</v>
      </c>
      <c r="D9" s="8"/>
      <c r="E9" s="547">
        <f>E4+E5+E6+E7+E8</f>
        <v>1.0000000000000002</v>
      </c>
      <c r="F9" s="43">
        <f t="shared" si="0"/>
        <v>8974350.8252941165</v>
      </c>
      <c r="G9" s="547">
        <f>G4+G5+G6+G7+G8</f>
        <v>1.0000000000000002</v>
      </c>
      <c r="H9" s="43">
        <f>Newspaper!D49</f>
        <v>2500018.59</v>
      </c>
      <c r="I9" s="550">
        <f>I4+I5+I6+I7+I8</f>
        <v>1</v>
      </c>
      <c r="J9" s="43">
        <f>'Digital '!D45</f>
        <v>2059858.8235294116</v>
      </c>
      <c r="K9" s="547">
        <f>K4+K5+K6+K7+K8</f>
        <v>1</v>
      </c>
      <c r="L9" s="47">
        <f>'TV '!D42</f>
        <v>1741844</v>
      </c>
      <c r="M9" s="557">
        <f t="shared" ref="M9:N9" si="1">M4+M5+M6+M7+M8</f>
        <v>0.99999999999999989</v>
      </c>
      <c r="N9" s="558">
        <f t="shared" si="1"/>
        <v>2672629.411764706</v>
      </c>
      <c r="O9" s="11"/>
      <c r="P9" s="11"/>
      <c r="Q9" s="11"/>
      <c r="R9" s="11"/>
    </row>
    <row r="10" spans="1:18">
      <c r="O10" s="11"/>
      <c r="P10" s="11"/>
      <c r="Q10" s="11"/>
      <c r="R10" s="11"/>
    </row>
    <row r="11" spans="1:18">
      <c r="O11" s="11"/>
      <c r="P11" s="11"/>
      <c r="Q11" s="11"/>
      <c r="R11" s="11"/>
    </row>
    <row r="12" spans="1:18">
      <c r="O12" s="11"/>
      <c r="P12" s="11"/>
      <c r="Q12" s="11"/>
      <c r="R12" s="11"/>
    </row>
    <row r="13" spans="1:18" ht="15">
      <c r="A13" s="551"/>
      <c r="B13" s="11"/>
      <c r="C13" s="11"/>
      <c r="D13" s="11"/>
      <c r="E13" s="11"/>
      <c r="F13" s="11"/>
      <c r="G13" s="11"/>
      <c r="H13" s="11"/>
      <c r="I13" s="11"/>
      <c r="J13" s="48"/>
      <c r="O13" s="11"/>
      <c r="P13" s="11"/>
      <c r="Q13" s="11"/>
      <c r="R13" s="11"/>
    </row>
    <row r="14" spans="1:18" ht="15">
      <c r="A14" s="549"/>
      <c r="B14" s="549"/>
      <c r="C14" s="549"/>
      <c r="D14" s="549"/>
      <c r="E14" s="549"/>
      <c r="F14" s="549"/>
      <c r="G14" s="549"/>
      <c r="H14" s="549"/>
      <c r="I14" s="11"/>
      <c r="J14" s="49"/>
      <c r="O14" s="11"/>
      <c r="P14" s="11"/>
      <c r="Q14" s="11"/>
      <c r="R14" s="11"/>
    </row>
    <row r="15" spans="1:18" ht="15">
      <c r="A15" s="549"/>
      <c r="B15" s="549"/>
      <c r="C15" s="549"/>
      <c r="D15" s="549"/>
      <c r="E15" s="549"/>
      <c r="F15" s="549"/>
      <c r="G15" s="549"/>
      <c r="H15" s="549"/>
      <c r="I15" s="11"/>
      <c r="J15" s="49"/>
    </row>
    <row r="16" spans="1:18" ht="15">
      <c r="A16" s="549"/>
      <c r="B16" s="549"/>
      <c r="C16" s="549"/>
      <c r="D16" s="549"/>
      <c r="E16" s="549"/>
      <c r="F16" s="549"/>
      <c r="G16" s="549"/>
      <c r="H16" s="549"/>
      <c r="I16" s="11"/>
      <c r="J16" s="49"/>
    </row>
    <row r="17" spans="1:10" ht="15">
      <c r="A17" s="549"/>
      <c r="B17" s="549"/>
      <c r="C17" s="549"/>
      <c r="D17" s="549"/>
      <c r="E17" s="549"/>
      <c r="F17" s="549"/>
      <c r="G17" s="549"/>
      <c r="H17" s="549"/>
      <c r="I17" s="11"/>
      <c r="J17" s="49"/>
    </row>
    <row r="18" spans="1:10">
      <c r="A18" s="549"/>
      <c r="B18" s="549"/>
      <c r="C18" s="549"/>
      <c r="D18" s="549"/>
      <c r="E18" s="549"/>
      <c r="F18" s="549"/>
      <c r="G18" s="549"/>
      <c r="H18" s="549"/>
      <c r="I18" s="11"/>
    </row>
    <row r="19" spans="1:10">
      <c r="A19" s="11"/>
      <c r="B19" s="11"/>
      <c r="C19" s="11"/>
      <c r="D19" s="11"/>
      <c r="E19" s="11"/>
      <c r="F19" s="11"/>
      <c r="G19" s="11"/>
      <c r="H19" s="11"/>
      <c r="I19" s="11"/>
    </row>
  </sheetData>
  <sheetProtection password="C276" sheet="1" formatCells="0" formatColumns="0" formatRows="0" insertColumns="0" insertRows="0" insertHyperlinks="0" deleteColumns="0" deleteRows="0" sort="0" autoFilter="0" pivotTables="0"/>
  <mergeCells count="9">
    <mergeCell ref="K2:L2"/>
    <mergeCell ref="M2:N2"/>
    <mergeCell ref="A1:R1"/>
    <mergeCell ref="A2:A3"/>
    <mergeCell ref="E2:F2"/>
    <mergeCell ref="G2:H2"/>
    <mergeCell ref="I2:J2"/>
    <mergeCell ref="B2:C2"/>
    <mergeCell ref="D2:D3"/>
  </mergeCells>
  <phoneticPr fontId="47" type="noConversion"/>
  <pageMargins left="0.7" right="0.7" top="0.75" bottom="0.75" header="0.3" footer="0.3"/>
  <pageSetup scale="29" orientation="landscape"/>
  <headerFooter>
    <oddHeader>&amp;L&amp;"-,Bold"&amp;24Boston Pizza - Spend by Region</oddHeader>
  </headerFooter>
  <ignoredErrors>
    <ignoredError sqref="F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SheetLayoutView="100" workbookViewId="0">
      <selection activeCell="E4" sqref="E4"/>
    </sheetView>
  </sheetViews>
  <sheetFormatPr baseColWidth="10" defaultColWidth="8.83203125" defaultRowHeight="14" x14ac:dyDescent="0"/>
  <cols>
    <col min="1" max="2" width="13.33203125" customWidth="1"/>
    <col min="3" max="3" width="18.33203125" customWidth="1"/>
    <col min="4" max="4" width="13" bestFit="1" customWidth="1"/>
    <col min="5" max="5" width="17.33203125" customWidth="1"/>
    <col min="6" max="6" width="14" customWidth="1"/>
  </cols>
  <sheetData>
    <row r="1" spans="1:7" ht="18" customHeight="1" thickBot="1">
      <c r="A1" s="1175" t="s">
        <v>80</v>
      </c>
      <c r="B1" s="1176"/>
      <c r="C1" s="1176"/>
      <c r="D1" s="1176"/>
      <c r="E1" s="1176"/>
      <c r="F1" s="10"/>
      <c r="G1" s="11"/>
    </row>
    <row r="2" spans="1:7" ht="31" thickBot="1">
      <c r="A2" s="12" t="s">
        <v>76</v>
      </c>
      <c r="B2" s="983" t="s">
        <v>53</v>
      </c>
      <c r="C2" s="978" t="s">
        <v>238</v>
      </c>
      <c r="D2" s="979" t="s">
        <v>53</v>
      </c>
      <c r="E2" s="980" t="s">
        <v>282</v>
      </c>
    </row>
    <row r="3" spans="1:7" ht="34" customHeight="1" thickBot="1">
      <c r="A3" s="981" t="s">
        <v>190</v>
      </c>
      <c r="B3" s="984">
        <f>C3/C8</f>
        <v>0.27777777777777779</v>
      </c>
      <c r="C3" s="545">
        <v>2500000</v>
      </c>
      <c r="D3" s="989">
        <f>E3/E8</f>
        <v>0.27857375298430753</v>
      </c>
      <c r="E3" s="545">
        <f>'Monthly Expenditure'!O7</f>
        <v>2500018.59</v>
      </c>
    </row>
    <row r="4" spans="1:7" ht="16" thickBot="1">
      <c r="A4" s="982" t="s">
        <v>194</v>
      </c>
      <c r="B4" s="984">
        <f>C4/C8</f>
        <v>0.22777777777777777</v>
      </c>
      <c r="C4" s="545">
        <v>2050000</v>
      </c>
      <c r="D4" s="989">
        <f>E4/E8</f>
        <v>0.22952733447011237</v>
      </c>
      <c r="E4" s="545">
        <f>'Monthly Expenditure'!O9</f>
        <v>2059858.8235294116</v>
      </c>
    </row>
    <row r="5" spans="1:7" ht="16" thickBot="1">
      <c r="A5" s="9" t="s">
        <v>195</v>
      </c>
      <c r="B5" s="985">
        <f>C5/C8</f>
        <v>0.19444444444444445</v>
      </c>
      <c r="C5" s="559">
        <v>1750000</v>
      </c>
      <c r="D5" s="990">
        <f>E5/E8</f>
        <v>0.19409136481389053</v>
      </c>
      <c r="E5" s="559">
        <f>'Monthly Expenditure'!O11</f>
        <v>1741844</v>
      </c>
    </row>
    <row r="6" spans="1:7" ht="16" thickBot="1">
      <c r="A6" s="568" t="s">
        <v>193</v>
      </c>
      <c r="B6" s="986">
        <f>C6/C8</f>
        <v>0.3</v>
      </c>
      <c r="C6" s="569">
        <v>2700000</v>
      </c>
      <c r="D6" s="991">
        <f>E6/E8</f>
        <v>0.2978075477316896</v>
      </c>
      <c r="E6" s="562">
        <f>'Monthly Expenditure'!O13</f>
        <v>2672629.4117647056</v>
      </c>
    </row>
    <row r="7" spans="1:7" ht="16" thickBot="1">
      <c r="A7" s="566"/>
      <c r="B7" s="987"/>
      <c r="C7" s="560"/>
      <c r="D7" s="563"/>
      <c r="E7" s="567"/>
    </row>
    <row r="8" spans="1:7" ht="16" thickBot="1">
      <c r="A8" s="564" t="s">
        <v>187</v>
      </c>
      <c r="B8" s="988">
        <f>B3+B4+B5+B6</f>
        <v>1</v>
      </c>
      <c r="C8" s="570">
        <f>C3+C4+C5+C6</f>
        <v>9000000</v>
      </c>
      <c r="D8" s="609">
        <f>D3+D4+D5+D6</f>
        <v>1</v>
      </c>
      <c r="E8" s="571">
        <f>E3+E4+E5+E6</f>
        <v>8974350.8252941165</v>
      </c>
    </row>
    <row r="9" spans="1:7" ht="16" thickBot="1">
      <c r="A9" s="561" t="s">
        <v>288</v>
      </c>
      <c r="B9" s="992"/>
      <c r="C9" s="996">
        <f>C8-E8</f>
        <v>25649.174705883488</v>
      </c>
      <c r="D9" s="565"/>
      <c r="E9" s="565"/>
    </row>
    <row r="10" spans="1:7" ht="16" thickBot="1">
      <c r="A10" s="993" t="s">
        <v>289</v>
      </c>
      <c r="B10" s="994"/>
      <c r="C10" s="995">
        <f>E8/C8</f>
        <v>0.99715009169934632</v>
      </c>
    </row>
  </sheetData>
  <sheetProtection password="C276" sheet="1" formatCells="0" formatColumns="0" formatRows="0" insertColumns="0" insertRows="0" insertHyperlinks="0" deleteColumns="0" deleteRows="0" sort="0" autoFilter="0" pivotTables="0"/>
  <mergeCells count="1">
    <mergeCell ref="A1:E1"/>
  </mergeCells>
  <phoneticPr fontId="47" type="noConversion"/>
  <pageMargins left="0.7" right="0.7" top="0.75" bottom="0.75" header="0.3" footer="0.3"/>
  <pageSetup scale="29" orientation="landscape"/>
  <headerFooter>
    <oddHeader>&amp;L&amp;"-,Bold"&amp;24Boston Pizza - Campaign Summary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4"/>
  <sheetViews>
    <sheetView showGridLines="0" zoomScale="25" zoomScaleNormal="25" zoomScaleSheetLayoutView="40" zoomScalePageLayoutView="25" workbookViewId="0">
      <selection activeCell="F8" sqref="F8"/>
    </sheetView>
  </sheetViews>
  <sheetFormatPr baseColWidth="10" defaultColWidth="10.1640625" defaultRowHeight="25" x14ac:dyDescent="0"/>
  <cols>
    <col min="1" max="1" width="74.83203125" style="51" customWidth="1"/>
    <col min="2" max="2" width="45.83203125" style="51" bestFit="1" customWidth="1"/>
    <col min="3" max="3" width="41.5" style="81" customWidth="1"/>
    <col min="4" max="4" width="34.1640625" style="81" customWidth="1"/>
    <col min="5" max="5" width="46.5" style="81" customWidth="1"/>
    <col min="6" max="6" width="47.1640625" style="81" customWidth="1"/>
    <col min="7" max="32" width="18.1640625" style="54" customWidth="1"/>
    <col min="33" max="58" width="18.1640625" style="51" customWidth="1"/>
    <col min="59" max="16384" width="10.1640625" style="51"/>
  </cols>
  <sheetData>
    <row r="1" spans="1:60" ht="16" customHeight="1">
      <c r="A1" s="690"/>
      <c r="B1" s="690"/>
      <c r="C1" s="691"/>
      <c r="D1" s="691"/>
      <c r="E1" s="691"/>
      <c r="F1" s="691"/>
      <c r="G1" s="690"/>
      <c r="H1" s="690"/>
      <c r="I1" s="690"/>
      <c r="J1" s="690"/>
      <c r="K1" s="690"/>
      <c r="L1" s="690"/>
      <c r="M1" s="690"/>
      <c r="N1" s="690"/>
      <c r="O1" s="690"/>
      <c r="P1" s="690"/>
      <c r="Q1" s="690"/>
      <c r="R1" s="690"/>
      <c r="S1" s="690"/>
      <c r="T1" s="690"/>
      <c r="U1" s="690"/>
      <c r="V1" s="690"/>
      <c r="W1" s="690"/>
      <c r="X1" s="690"/>
      <c r="Y1" s="690"/>
      <c r="Z1" s="690"/>
      <c r="AA1" s="690"/>
      <c r="AB1" s="690"/>
      <c r="AC1" s="690"/>
      <c r="AD1" s="690"/>
      <c r="AE1" s="690"/>
      <c r="AF1" s="690"/>
      <c r="AG1" s="692"/>
      <c r="AH1" s="692"/>
      <c r="AI1" s="692"/>
      <c r="AJ1" s="692"/>
      <c r="AK1" s="692"/>
      <c r="AL1" s="692"/>
      <c r="AM1" s="692"/>
      <c r="AN1" s="692"/>
      <c r="AO1" s="692"/>
      <c r="AP1" s="692"/>
      <c r="AQ1" s="692"/>
      <c r="AR1" s="692"/>
      <c r="AS1" s="692"/>
      <c r="AT1" s="692"/>
      <c r="AU1" s="692"/>
      <c r="AV1" s="692"/>
      <c r="AW1" s="692"/>
      <c r="AX1" s="692"/>
      <c r="AY1" s="692"/>
      <c r="AZ1" s="692"/>
      <c r="BA1" s="692"/>
      <c r="BB1" s="692"/>
      <c r="BC1" s="692"/>
      <c r="BD1" s="692"/>
      <c r="BE1" s="692"/>
      <c r="BF1" s="692"/>
      <c r="BG1" s="692"/>
      <c r="BH1" s="692"/>
    </row>
    <row r="2" spans="1:60" ht="62" customHeight="1">
      <c r="A2" s="1230" t="s">
        <v>198</v>
      </c>
      <c r="B2" s="1231"/>
      <c r="C2" s="1231"/>
      <c r="D2" s="1231"/>
      <c r="E2" s="1231"/>
      <c r="F2" s="1231"/>
      <c r="G2" s="1231"/>
      <c r="H2" s="1231"/>
      <c r="I2" s="1231"/>
      <c r="J2" s="1231"/>
      <c r="K2" s="1231"/>
      <c r="L2" s="1231"/>
      <c r="M2" s="1231"/>
      <c r="N2" s="1231"/>
      <c r="O2" s="1231"/>
      <c r="P2" s="1231"/>
      <c r="Q2" s="1231"/>
      <c r="R2" s="1231"/>
      <c r="S2" s="1231"/>
      <c r="T2" s="1231"/>
      <c r="U2" s="1231"/>
      <c r="V2" s="1231"/>
      <c r="W2" s="1231"/>
      <c r="X2" s="1231"/>
      <c r="Y2" s="1231"/>
      <c r="Z2" s="1231"/>
      <c r="AA2" s="1231"/>
      <c r="AB2" s="1231"/>
      <c r="AC2" s="1231"/>
      <c r="AD2" s="1231"/>
      <c r="AE2" s="1231"/>
      <c r="AF2" s="1231"/>
      <c r="AG2" s="1231"/>
      <c r="AH2" s="1231"/>
      <c r="AI2" s="1231"/>
      <c r="AJ2" s="1231"/>
      <c r="AK2" s="1231"/>
      <c r="AL2" s="1231"/>
      <c r="AM2" s="1231"/>
      <c r="AN2" s="1231"/>
      <c r="AO2" s="1231"/>
      <c r="AP2" s="1231"/>
      <c r="AQ2" s="1231"/>
      <c r="AR2" s="1231"/>
      <c r="AS2" s="1231"/>
      <c r="AT2" s="1231"/>
      <c r="AU2" s="1231"/>
      <c r="AV2" s="1231"/>
      <c r="AW2" s="1231"/>
      <c r="AX2" s="1231"/>
      <c r="AY2" s="1231"/>
      <c r="AZ2" s="1231"/>
      <c r="BA2" s="1231"/>
      <c r="BB2" s="1231"/>
      <c r="BC2" s="1231"/>
      <c r="BD2" s="1231"/>
      <c r="BE2" s="1231"/>
      <c r="BF2" s="1232"/>
      <c r="BG2" s="692"/>
      <c r="BH2" s="692"/>
    </row>
    <row r="3" spans="1:60" ht="94" customHeight="1">
      <c r="A3" s="1230" t="s">
        <v>199</v>
      </c>
      <c r="B3" s="1231"/>
      <c r="C3" s="1231"/>
      <c r="D3" s="1231"/>
      <c r="E3" s="1231"/>
      <c r="F3" s="1231"/>
      <c r="G3" s="1231"/>
      <c r="H3" s="1231"/>
      <c r="I3" s="1231"/>
      <c r="J3" s="1231"/>
      <c r="K3" s="1231"/>
      <c r="L3" s="1231"/>
      <c r="M3" s="1231"/>
      <c r="N3" s="1231"/>
      <c r="O3" s="1231"/>
      <c r="P3" s="1231"/>
      <c r="Q3" s="1231"/>
      <c r="R3" s="1231"/>
      <c r="S3" s="1231"/>
      <c r="T3" s="1231"/>
      <c r="U3" s="1231"/>
      <c r="V3" s="1231"/>
      <c r="W3" s="1231"/>
      <c r="X3" s="1231"/>
      <c r="Y3" s="1231"/>
      <c r="Z3" s="1231"/>
      <c r="AA3" s="1231"/>
      <c r="AB3" s="1231"/>
      <c r="AC3" s="1231"/>
      <c r="AD3" s="1231"/>
      <c r="AE3" s="1231"/>
      <c r="AF3" s="1231"/>
      <c r="AG3" s="1231"/>
      <c r="AH3" s="1231"/>
      <c r="AI3" s="1231"/>
      <c r="AJ3" s="1231"/>
      <c r="AK3" s="1231"/>
      <c r="AL3" s="1231"/>
      <c r="AM3" s="1231"/>
      <c r="AN3" s="1231"/>
      <c r="AO3" s="1231"/>
      <c r="AP3" s="1231"/>
      <c r="AQ3" s="1231"/>
      <c r="AR3" s="1231"/>
      <c r="AS3" s="1231"/>
      <c r="AT3" s="1231"/>
      <c r="AU3" s="1231"/>
      <c r="AV3" s="1231"/>
      <c r="AW3" s="1231"/>
      <c r="AX3" s="1231"/>
      <c r="AY3" s="1231"/>
      <c r="AZ3" s="1231"/>
      <c r="BA3" s="1231"/>
      <c r="BB3" s="1231"/>
      <c r="BC3" s="1231"/>
      <c r="BD3" s="1231"/>
      <c r="BE3" s="1231"/>
      <c r="BF3" s="1232"/>
      <c r="BG3" s="692"/>
      <c r="BH3" s="692"/>
    </row>
    <row r="4" spans="1:60" ht="101" customHeight="1" thickBot="1">
      <c r="A4" s="1233" t="s">
        <v>200</v>
      </c>
      <c r="B4" s="1234"/>
      <c r="C4" s="1234"/>
      <c r="D4" s="1234"/>
      <c r="E4" s="1234"/>
      <c r="F4" s="1235"/>
      <c r="G4" s="1236" t="s">
        <v>201</v>
      </c>
      <c r="H4" s="1237"/>
      <c r="I4" s="1237"/>
      <c r="J4" s="1237"/>
      <c r="K4" s="1237"/>
      <c r="L4" s="1237"/>
      <c r="M4" s="1237"/>
      <c r="N4" s="1237"/>
      <c r="O4" s="1237"/>
      <c r="P4" s="1237"/>
      <c r="Q4" s="1237"/>
      <c r="R4" s="1237"/>
      <c r="S4" s="1237"/>
      <c r="T4" s="1237"/>
      <c r="U4" s="1237"/>
      <c r="V4" s="1237"/>
      <c r="W4" s="1237"/>
      <c r="X4" s="1237"/>
      <c r="Y4" s="1237"/>
      <c r="Z4" s="1237"/>
      <c r="AA4" s="1237"/>
      <c r="AB4" s="1237"/>
      <c r="AC4" s="1237"/>
      <c r="AD4" s="1237"/>
      <c r="AE4" s="1237"/>
      <c r="AF4" s="1237"/>
      <c r="AG4" s="1237"/>
      <c r="AH4" s="1237"/>
      <c r="AI4" s="1237"/>
      <c r="AJ4" s="1237"/>
      <c r="AK4" s="1237"/>
      <c r="AL4" s="1237"/>
      <c r="AM4" s="1237"/>
      <c r="AN4" s="1237"/>
      <c r="AO4" s="1237"/>
      <c r="AP4" s="1237"/>
      <c r="AQ4" s="1237"/>
      <c r="AR4" s="1237"/>
      <c r="AS4" s="1237"/>
      <c r="AT4" s="1237"/>
      <c r="AU4" s="1237"/>
      <c r="AV4" s="1237"/>
      <c r="AW4" s="1237"/>
      <c r="AX4" s="1237"/>
      <c r="AY4" s="1237"/>
      <c r="AZ4" s="1237"/>
      <c r="BA4" s="1237"/>
      <c r="BB4" s="1237"/>
      <c r="BC4" s="1237"/>
      <c r="BD4" s="1237"/>
      <c r="BE4" s="1237"/>
      <c r="BF4" s="1237"/>
      <c r="BG4" s="1238"/>
      <c r="BH4" s="692"/>
    </row>
    <row r="5" spans="1:60" s="52" customFormat="1" ht="33" thickBot="1">
      <c r="A5" s="1239" t="s">
        <v>202</v>
      </c>
      <c r="B5" s="1239"/>
      <c r="C5" s="1239"/>
      <c r="D5" s="1240"/>
      <c r="E5" s="1240"/>
      <c r="F5" s="1240"/>
      <c r="G5" s="1241" t="s">
        <v>203</v>
      </c>
      <c r="H5" s="1242"/>
      <c r="I5" s="1242"/>
      <c r="J5" s="1243"/>
      <c r="K5" s="1244" t="s">
        <v>204</v>
      </c>
      <c r="L5" s="1245"/>
      <c r="M5" s="1245"/>
      <c r="N5" s="1246"/>
      <c r="O5" s="1247" t="s">
        <v>205</v>
      </c>
      <c r="P5" s="1248"/>
      <c r="Q5" s="1248"/>
      <c r="R5" s="1248"/>
      <c r="S5" s="1249"/>
      <c r="T5" s="1250" t="s">
        <v>206</v>
      </c>
      <c r="U5" s="1245"/>
      <c r="V5" s="1251"/>
      <c r="W5" s="1252"/>
      <c r="X5" s="1253" t="s">
        <v>59</v>
      </c>
      <c r="Y5" s="1251"/>
      <c r="Z5" s="1245"/>
      <c r="AA5" s="1245"/>
      <c r="AB5" s="1246"/>
      <c r="AC5" s="1245" t="s">
        <v>207</v>
      </c>
      <c r="AD5" s="1245"/>
      <c r="AE5" s="1245"/>
      <c r="AF5" s="1246"/>
      <c r="AG5" s="1241" t="s">
        <v>208</v>
      </c>
      <c r="AH5" s="1242"/>
      <c r="AI5" s="1242"/>
      <c r="AJ5" s="1243"/>
      <c r="AK5" s="1244" t="s">
        <v>209</v>
      </c>
      <c r="AL5" s="1245"/>
      <c r="AM5" s="1245"/>
      <c r="AN5" s="1245"/>
      <c r="AO5" s="1246"/>
      <c r="AP5" s="1222" t="s">
        <v>210</v>
      </c>
      <c r="AQ5" s="1223"/>
      <c r="AR5" s="1223"/>
      <c r="AS5" s="1224"/>
      <c r="AT5" s="1245" t="s">
        <v>211</v>
      </c>
      <c r="AU5" s="1245"/>
      <c r="AV5" s="1245"/>
      <c r="AW5" s="1245"/>
      <c r="AX5" s="1250" t="s">
        <v>212</v>
      </c>
      <c r="AY5" s="1245"/>
      <c r="AZ5" s="1245"/>
      <c r="BA5" s="1245"/>
      <c r="BB5" s="1246"/>
      <c r="BC5" s="1250" t="s">
        <v>213</v>
      </c>
      <c r="BD5" s="1245"/>
      <c r="BE5" s="1245"/>
      <c r="BF5" s="1246"/>
      <c r="BG5" s="693"/>
      <c r="BH5" s="694"/>
    </row>
    <row r="6" spans="1:60" s="52" customFormat="1" ht="32">
      <c r="A6" s="1239"/>
      <c r="B6" s="1239"/>
      <c r="C6" s="1239"/>
      <c r="D6" s="1240"/>
      <c r="E6" s="1240"/>
      <c r="F6" s="1240"/>
      <c r="G6" s="695">
        <v>29</v>
      </c>
      <c r="H6" s="696">
        <v>5</v>
      </c>
      <c r="I6" s="696">
        <v>12</v>
      </c>
      <c r="J6" s="697">
        <v>19</v>
      </c>
      <c r="K6" s="695">
        <v>26</v>
      </c>
      <c r="L6" s="696">
        <v>2</v>
      </c>
      <c r="M6" s="696">
        <v>9</v>
      </c>
      <c r="N6" s="697">
        <v>16</v>
      </c>
      <c r="O6" s="703">
        <v>23</v>
      </c>
      <c r="P6" s="700">
        <v>2</v>
      </c>
      <c r="Q6" s="700">
        <v>9</v>
      </c>
      <c r="R6" s="700">
        <v>16</v>
      </c>
      <c r="S6" s="948">
        <v>23</v>
      </c>
      <c r="T6" s="695">
        <v>30</v>
      </c>
      <c r="U6" s="696">
        <v>6</v>
      </c>
      <c r="V6" s="700">
        <v>12</v>
      </c>
      <c r="W6" s="701">
        <v>20</v>
      </c>
      <c r="X6" s="699">
        <v>27</v>
      </c>
      <c r="Y6" s="700">
        <v>4</v>
      </c>
      <c r="Z6" s="696">
        <v>11</v>
      </c>
      <c r="AA6" s="696">
        <v>18</v>
      </c>
      <c r="AB6" s="697">
        <v>25</v>
      </c>
      <c r="AC6" s="702">
        <v>1</v>
      </c>
      <c r="AD6" s="696">
        <v>8</v>
      </c>
      <c r="AE6" s="696">
        <v>15</v>
      </c>
      <c r="AF6" s="697">
        <v>22</v>
      </c>
      <c r="AG6" s="695">
        <v>29</v>
      </c>
      <c r="AH6" s="696">
        <v>6</v>
      </c>
      <c r="AI6" s="696">
        <v>13</v>
      </c>
      <c r="AJ6" s="697">
        <v>20</v>
      </c>
      <c r="AK6" s="695">
        <v>27</v>
      </c>
      <c r="AL6" s="696">
        <v>3</v>
      </c>
      <c r="AM6" s="696">
        <v>10</v>
      </c>
      <c r="AN6" s="696">
        <v>17</v>
      </c>
      <c r="AO6" s="697">
        <v>24</v>
      </c>
      <c r="AP6" s="695">
        <v>31</v>
      </c>
      <c r="AQ6" s="696">
        <v>7</v>
      </c>
      <c r="AR6" s="696">
        <v>14</v>
      </c>
      <c r="AS6" s="697">
        <v>21</v>
      </c>
      <c r="AT6" s="702">
        <v>28</v>
      </c>
      <c r="AU6" s="696">
        <v>5</v>
      </c>
      <c r="AV6" s="696">
        <v>12</v>
      </c>
      <c r="AW6" s="698">
        <v>19</v>
      </c>
      <c r="AX6" s="695">
        <v>26</v>
      </c>
      <c r="AY6" s="696">
        <v>2</v>
      </c>
      <c r="AZ6" s="696">
        <v>9</v>
      </c>
      <c r="BA6" s="696">
        <v>16</v>
      </c>
      <c r="BB6" s="697">
        <v>23</v>
      </c>
      <c r="BC6" s="695">
        <v>30</v>
      </c>
      <c r="BD6" s="696">
        <v>7</v>
      </c>
      <c r="BE6" s="696">
        <v>14</v>
      </c>
      <c r="BF6" s="697">
        <v>21</v>
      </c>
      <c r="BG6" s="703"/>
      <c r="BH6" s="694"/>
    </row>
    <row r="7" spans="1:60" ht="55" customHeight="1">
      <c r="A7" s="704" t="s">
        <v>214</v>
      </c>
      <c r="B7" s="705" t="s">
        <v>215</v>
      </c>
      <c r="C7" s="705" t="s">
        <v>216</v>
      </c>
      <c r="D7" s="706" t="s">
        <v>115</v>
      </c>
      <c r="E7" s="706" t="s">
        <v>217</v>
      </c>
      <c r="F7" s="707" t="s">
        <v>218</v>
      </c>
      <c r="G7" s="708"/>
      <c r="H7" s="709"/>
      <c r="I7" s="709"/>
      <c r="J7" s="710"/>
      <c r="K7" s="711"/>
      <c r="L7" s="709"/>
      <c r="M7" s="709"/>
      <c r="N7" s="710"/>
      <c r="O7" s="885"/>
      <c r="P7" s="712"/>
      <c r="Q7" s="712"/>
      <c r="R7" s="709"/>
      <c r="S7" s="888"/>
      <c r="T7" s="711"/>
      <c r="U7" s="712"/>
      <c r="V7" s="712"/>
      <c r="W7" s="710"/>
      <c r="X7" s="897"/>
      <c r="Y7" s="889"/>
      <c r="Z7" s="890"/>
      <c r="AA7" s="891"/>
      <c r="AB7" s="892"/>
      <c r="AC7" s="732"/>
      <c r="AD7" s="709"/>
      <c r="AE7" s="709"/>
      <c r="AF7" s="710"/>
      <c r="AG7" s="708"/>
      <c r="AH7" s="709"/>
      <c r="AI7" s="709"/>
      <c r="AJ7" s="710"/>
      <c r="AK7" s="711"/>
      <c r="AL7" s="709"/>
      <c r="AM7" s="709"/>
      <c r="AN7" s="709"/>
      <c r="AO7" s="710"/>
      <c r="AP7" s="708"/>
      <c r="AQ7" s="709"/>
      <c r="AR7" s="709"/>
      <c r="AS7" s="710"/>
      <c r="AT7" s="714"/>
      <c r="AU7" s="717"/>
      <c r="AV7" s="717"/>
      <c r="AW7" s="943"/>
      <c r="AX7" s="957"/>
      <c r="AY7" s="718"/>
      <c r="AZ7" s="714"/>
      <c r="BA7" s="709"/>
      <c r="BB7" s="710"/>
      <c r="BC7" s="708"/>
      <c r="BD7" s="709"/>
      <c r="BE7" s="709"/>
      <c r="BF7" s="710"/>
      <c r="BG7" s="719"/>
      <c r="BH7" s="692"/>
    </row>
    <row r="8" spans="1:60" ht="68" customHeight="1">
      <c r="A8" s="720" t="s">
        <v>219</v>
      </c>
      <c r="B8" s="721" t="s">
        <v>220</v>
      </c>
      <c r="C8" s="721" t="s">
        <v>89</v>
      </c>
      <c r="D8" s="722">
        <v>28</v>
      </c>
      <c r="E8" s="723">
        <v>29162</v>
      </c>
      <c r="F8" s="723">
        <f t="shared" ref="F8:F13" si="0">D8*E8</f>
        <v>816536</v>
      </c>
      <c r="G8" s="883"/>
      <c r="H8" s="725">
        <v>1</v>
      </c>
      <c r="I8" s="725">
        <v>1</v>
      </c>
      <c r="J8" s="710"/>
      <c r="K8" s="715"/>
      <c r="L8" s="725">
        <v>1</v>
      </c>
      <c r="M8" s="733">
        <v>1</v>
      </c>
      <c r="N8" s="713"/>
      <c r="O8" s="885"/>
      <c r="P8" s="727"/>
      <c r="Q8" s="727"/>
      <c r="R8" s="725">
        <v>1</v>
      </c>
      <c r="S8" s="949">
        <v>1</v>
      </c>
      <c r="T8" s="715"/>
      <c r="U8" s="725">
        <v>1</v>
      </c>
      <c r="V8" s="725">
        <v>1</v>
      </c>
      <c r="W8" s="767"/>
      <c r="X8" s="899">
        <v>1</v>
      </c>
      <c r="Y8" s="946">
        <v>1</v>
      </c>
      <c r="Z8" s="898"/>
      <c r="AA8" s="942"/>
      <c r="AB8" s="950">
        <v>1</v>
      </c>
      <c r="AC8" s="888"/>
      <c r="AD8" s="725">
        <v>1</v>
      </c>
      <c r="AE8" s="725">
        <v>1</v>
      </c>
      <c r="AF8" s="725">
        <v>1</v>
      </c>
      <c r="AG8" s="714"/>
      <c r="AH8" s="726">
        <v>1</v>
      </c>
      <c r="AI8" s="726">
        <v>1</v>
      </c>
      <c r="AJ8" s="729">
        <v>1</v>
      </c>
      <c r="AK8" s="711"/>
      <c r="AL8" s="726">
        <v>1</v>
      </c>
      <c r="AM8" s="726">
        <v>1</v>
      </c>
      <c r="AN8" s="753"/>
      <c r="AO8" s="729">
        <v>1</v>
      </c>
      <c r="AP8" s="730">
        <v>1</v>
      </c>
      <c r="AQ8" s="726">
        <v>1</v>
      </c>
      <c r="AR8" s="716"/>
      <c r="AS8" s="731"/>
      <c r="AT8" s="732"/>
      <c r="AU8" s="725">
        <v>1</v>
      </c>
      <c r="AV8" s="725">
        <v>1</v>
      </c>
      <c r="AW8" s="727"/>
      <c r="AX8" s="708"/>
      <c r="AY8" s="716"/>
      <c r="AZ8" s="725">
        <v>1</v>
      </c>
      <c r="BA8" s="725">
        <v>1</v>
      </c>
      <c r="BB8" s="710"/>
      <c r="BC8" s="711"/>
      <c r="BD8" s="709"/>
      <c r="BE8" s="733">
        <v>1</v>
      </c>
      <c r="BF8" s="734">
        <v>1</v>
      </c>
      <c r="BG8" s="735"/>
      <c r="BH8" s="692"/>
    </row>
    <row r="9" spans="1:60" ht="68" customHeight="1">
      <c r="A9" s="736" t="s">
        <v>219</v>
      </c>
      <c r="B9" s="737" t="s">
        <v>221</v>
      </c>
      <c r="C9" s="738" t="s">
        <v>222</v>
      </c>
      <c r="D9" s="739">
        <v>27</v>
      </c>
      <c r="E9" s="740">
        <v>51523</v>
      </c>
      <c r="F9" s="740">
        <f t="shared" si="0"/>
        <v>1391121</v>
      </c>
      <c r="G9" s="730">
        <v>1</v>
      </c>
      <c r="H9" s="885"/>
      <c r="I9" s="716"/>
      <c r="J9" s="713"/>
      <c r="K9" s="730">
        <v>1</v>
      </c>
      <c r="L9" s="714"/>
      <c r="M9" s="884"/>
      <c r="N9" s="710"/>
      <c r="O9" s="885"/>
      <c r="P9" s="727"/>
      <c r="Q9" s="733">
        <v>1</v>
      </c>
      <c r="R9" s="732"/>
      <c r="S9" s="884"/>
      <c r="T9" s="730">
        <v>1</v>
      </c>
      <c r="U9" s="725">
        <v>1</v>
      </c>
      <c r="V9" s="725">
        <v>1</v>
      </c>
      <c r="W9" s="728">
        <v>1</v>
      </c>
      <c r="X9" s="899">
        <v>1</v>
      </c>
      <c r="Y9" s="893">
        <v>1</v>
      </c>
      <c r="Z9" s="893">
        <v>1</v>
      </c>
      <c r="AA9" s="893">
        <v>1</v>
      </c>
      <c r="AB9" s="945"/>
      <c r="AC9" s="742">
        <v>1</v>
      </c>
      <c r="AD9" s="725">
        <v>1</v>
      </c>
      <c r="AE9" s="725">
        <v>1</v>
      </c>
      <c r="AF9" s="725">
        <v>1</v>
      </c>
      <c r="AG9" s="742">
        <v>1</v>
      </c>
      <c r="AH9" s="725">
        <v>1</v>
      </c>
      <c r="AI9" s="725">
        <v>1</v>
      </c>
      <c r="AJ9" s="728">
        <v>1</v>
      </c>
      <c r="AK9" s="730">
        <v>1</v>
      </c>
      <c r="AL9" s="725">
        <v>1</v>
      </c>
      <c r="AM9" s="725">
        <v>1</v>
      </c>
      <c r="AN9" s="725">
        <v>1</v>
      </c>
      <c r="AO9" s="741"/>
      <c r="AP9" s="708"/>
      <c r="AQ9" s="725">
        <v>1</v>
      </c>
      <c r="AR9" s="716"/>
      <c r="AS9" s="731"/>
      <c r="AT9" s="742">
        <v>1</v>
      </c>
      <c r="AU9" s="716"/>
      <c r="AV9" s="716"/>
      <c r="AW9" s="727"/>
      <c r="AX9" s="730">
        <v>1</v>
      </c>
      <c r="AY9" s="716"/>
      <c r="AZ9" s="714"/>
      <c r="BA9" s="709"/>
      <c r="BB9" s="710"/>
      <c r="BC9" s="743"/>
      <c r="BD9" s="730">
        <v>1</v>
      </c>
      <c r="BE9" s="709"/>
      <c r="BF9" s="710"/>
      <c r="BG9" s="735"/>
      <c r="BH9" s="692"/>
    </row>
    <row r="10" spans="1:60" ht="68" customHeight="1">
      <c r="A10" s="744" t="s">
        <v>95</v>
      </c>
      <c r="B10" s="721" t="s">
        <v>220</v>
      </c>
      <c r="C10" s="721" t="s">
        <v>89</v>
      </c>
      <c r="D10" s="745">
        <v>31</v>
      </c>
      <c r="E10" s="723">
        <v>2231</v>
      </c>
      <c r="F10" s="723">
        <f t="shared" si="0"/>
        <v>69161</v>
      </c>
      <c r="G10" s="746">
        <v>1</v>
      </c>
      <c r="H10" s="714"/>
      <c r="I10" s="709"/>
      <c r="J10" s="731"/>
      <c r="K10" s="883"/>
      <c r="L10" s="747">
        <v>1</v>
      </c>
      <c r="M10" s="747">
        <v>1</v>
      </c>
      <c r="N10" s="751">
        <v>1</v>
      </c>
      <c r="O10" s="885"/>
      <c r="P10" s="749"/>
      <c r="Q10" s="747">
        <v>1</v>
      </c>
      <c r="R10" s="747">
        <v>1</v>
      </c>
      <c r="S10" s="748">
        <v>1</v>
      </c>
      <c r="T10" s="715"/>
      <c r="U10" s="747">
        <v>1</v>
      </c>
      <c r="V10" s="747">
        <v>1</v>
      </c>
      <c r="W10" s="751">
        <v>1</v>
      </c>
      <c r="X10" s="900"/>
      <c r="Y10" s="894">
        <v>1</v>
      </c>
      <c r="Z10" s="894">
        <v>1</v>
      </c>
      <c r="AA10" s="894">
        <v>1</v>
      </c>
      <c r="AB10" s="944"/>
      <c r="AC10" s="888"/>
      <c r="AD10" s="747">
        <v>1</v>
      </c>
      <c r="AE10" s="747">
        <v>1</v>
      </c>
      <c r="AF10" s="747">
        <v>1</v>
      </c>
      <c r="AG10" s="753"/>
      <c r="AH10" s="752">
        <v>1</v>
      </c>
      <c r="AI10" s="747">
        <v>1</v>
      </c>
      <c r="AJ10" s="751">
        <v>1</v>
      </c>
      <c r="AK10" s="743"/>
      <c r="AL10" s="709"/>
      <c r="AM10" s="746">
        <v>1</v>
      </c>
      <c r="AN10" s="747">
        <v>1</v>
      </c>
      <c r="AO10" s="751">
        <v>1</v>
      </c>
      <c r="AP10" s="746">
        <v>1</v>
      </c>
      <c r="AQ10" s="752">
        <v>1</v>
      </c>
      <c r="AR10" s="753"/>
      <c r="AS10" s="904"/>
      <c r="AT10" s="714"/>
      <c r="AU10" s="753"/>
      <c r="AV10" s="752">
        <v>1</v>
      </c>
      <c r="AW10" s="760">
        <v>1</v>
      </c>
      <c r="AX10" s="743"/>
      <c r="AY10" s="747">
        <v>1</v>
      </c>
      <c r="AZ10" s="746">
        <v>1</v>
      </c>
      <c r="BA10" s="753"/>
      <c r="BB10" s="710"/>
      <c r="BC10" s="711"/>
      <c r="BD10" s="752">
        <v>1</v>
      </c>
      <c r="BE10" s="747">
        <v>1</v>
      </c>
      <c r="BF10" s="751">
        <v>1</v>
      </c>
      <c r="BG10" s="735"/>
      <c r="BH10" s="692"/>
    </row>
    <row r="11" spans="1:60" ht="68" customHeight="1">
      <c r="A11" s="754" t="s">
        <v>92</v>
      </c>
      <c r="B11" s="721" t="s">
        <v>220</v>
      </c>
      <c r="C11" s="721" t="s">
        <v>223</v>
      </c>
      <c r="D11" s="745">
        <v>31</v>
      </c>
      <c r="E11" s="723">
        <v>1732.85</v>
      </c>
      <c r="F11" s="723">
        <f t="shared" si="0"/>
        <v>53718.35</v>
      </c>
      <c r="G11" s="883"/>
      <c r="H11" s="747">
        <v>1</v>
      </c>
      <c r="I11" s="747">
        <v>1</v>
      </c>
      <c r="J11" s="767"/>
      <c r="K11" s="746">
        <v>1</v>
      </c>
      <c r="L11" s="884"/>
      <c r="M11" s="939">
        <v>1</v>
      </c>
      <c r="N11" s="751">
        <v>1</v>
      </c>
      <c r="O11" s="886">
        <v>1</v>
      </c>
      <c r="P11" s="752">
        <v>1</v>
      </c>
      <c r="Q11" s="884"/>
      <c r="R11" s="757"/>
      <c r="S11" s="943"/>
      <c r="T11" s="746">
        <v>1</v>
      </c>
      <c r="U11" s="884"/>
      <c r="V11" s="747">
        <v>1</v>
      </c>
      <c r="W11" s="751">
        <v>1</v>
      </c>
      <c r="X11" s="895">
        <v>1</v>
      </c>
      <c r="Y11" s="898"/>
      <c r="Z11" s="894">
        <v>1</v>
      </c>
      <c r="AA11" s="898"/>
      <c r="AB11" s="951">
        <v>1</v>
      </c>
      <c r="AC11" s="750">
        <v>1</v>
      </c>
      <c r="AD11" s="884"/>
      <c r="AE11" s="747">
        <v>1</v>
      </c>
      <c r="AF11" s="747">
        <v>1</v>
      </c>
      <c r="AG11" s="747">
        <v>1</v>
      </c>
      <c r="AH11" s="753"/>
      <c r="AI11" s="756">
        <v>1</v>
      </c>
      <c r="AJ11" s="758">
        <v>1</v>
      </c>
      <c r="AK11" s="747">
        <v>1</v>
      </c>
      <c r="AL11" s="747">
        <v>1</v>
      </c>
      <c r="AM11" s="753"/>
      <c r="AN11" s="759"/>
      <c r="AO11" s="755">
        <v>1</v>
      </c>
      <c r="AP11" s="743"/>
      <c r="AQ11" s="716"/>
      <c r="AR11" s="752">
        <v>1</v>
      </c>
      <c r="AS11" s="760">
        <v>1</v>
      </c>
      <c r="AT11" s="747">
        <v>1</v>
      </c>
      <c r="AU11" s="747">
        <v>1</v>
      </c>
      <c r="AV11" s="753"/>
      <c r="AW11" s="753"/>
      <c r="AX11" s="746">
        <v>1</v>
      </c>
      <c r="AY11" s="955"/>
      <c r="AZ11" s="753"/>
      <c r="BA11" s="752">
        <v>1</v>
      </c>
      <c r="BB11" s="761"/>
      <c r="BC11" s="746">
        <v>1</v>
      </c>
      <c r="BD11" s="753"/>
      <c r="BE11" s="747">
        <v>1</v>
      </c>
      <c r="BF11" s="896">
        <v>1</v>
      </c>
      <c r="BG11" s="735"/>
      <c r="BH11" s="692"/>
    </row>
    <row r="12" spans="1:60" ht="68" customHeight="1">
      <c r="A12" s="762" t="s">
        <v>96</v>
      </c>
      <c r="B12" s="737" t="s">
        <v>220</v>
      </c>
      <c r="C12" s="738" t="s">
        <v>89</v>
      </c>
      <c r="D12" s="739">
        <v>32</v>
      </c>
      <c r="E12" s="740">
        <v>1821</v>
      </c>
      <c r="F12" s="740">
        <f t="shared" si="0"/>
        <v>58272</v>
      </c>
      <c r="G12" s="765">
        <v>1</v>
      </c>
      <c r="H12" s="763">
        <v>1</v>
      </c>
      <c r="I12" s="884"/>
      <c r="J12" s="710"/>
      <c r="K12" s="715"/>
      <c r="L12" s="763">
        <v>1</v>
      </c>
      <c r="M12" s="763">
        <v>1</v>
      </c>
      <c r="N12" s="767"/>
      <c r="O12" s="714"/>
      <c r="P12" s="709"/>
      <c r="Q12" s="765">
        <v>1</v>
      </c>
      <c r="R12" s="766">
        <v>1</v>
      </c>
      <c r="S12" s="884"/>
      <c r="T12" s="883"/>
      <c r="U12" s="763">
        <v>1</v>
      </c>
      <c r="V12" s="763">
        <v>1</v>
      </c>
      <c r="W12" s="766">
        <v>1</v>
      </c>
      <c r="X12" s="897"/>
      <c r="Y12" s="947">
        <v>1</v>
      </c>
      <c r="Z12" s="947">
        <v>1</v>
      </c>
      <c r="AA12" s="947">
        <v>1</v>
      </c>
      <c r="AB12" s="952">
        <v>1</v>
      </c>
      <c r="AC12" s="887">
        <v>1</v>
      </c>
      <c r="AD12" s="763">
        <v>1</v>
      </c>
      <c r="AE12" s="763">
        <v>1</v>
      </c>
      <c r="AF12" s="763">
        <v>1</v>
      </c>
      <c r="AG12" s="901">
        <v>1</v>
      </c>
      <c r="AH12" s="768">
        <v>1</v>
      </c>
      <c r="AI12" s="768">
        <v>1</v>
      </c>
      <c r="AJ12" s="768">
        <v>1</v>
      </c>
      <c r="AK12" s="743"/>
      <c r="AL12" s="763">
        <v>1</v>
      </c>
      <c r="AM12" s="901">
        <v>1</v>
      </c>
      <c r="AN12" s="768">
        <v>1</v>
      </c>
      <c r="AO12" s="768">
        <v>1</v>
      </c>
      <c r="AP12" s="743"/>
      <c r="AQ12" s="763">
        <v>1</v>
      </c>
      <c r="AR12" s="901">
        <v>1</v>
      </c>
      <c r="AS12" s="769">
        <v>1</v>
      </c>
      <c r="AT12" s="888"/>
      <c r="AU12" s="954">
        <v>1</v>
      </c>
      <c r="AV12" s="954">
        <v>1</v>
      </c>
      <c r="AW12" s="753"/>
      <c r="AX12" s="958"/>
      <c r="AY12" s="712"/>
      <c r="AZ12" s="954">
        <v>1</v>
      </c>
      <c r="BA12" s="753"/>
      <c r="BB12" s="710"/>
      <c r="BC12" s="743"/>
      <c r="BD12" s="770"/>
      <c r="BE12" s="709"/>
      <c r="BF12" s="954">
        <v>1</v>
      </c>
      <c r="BG12" s="735"/>
      <c r="BH12" s="692"/>
    </row>
    <row r="13" spans="1:60" ht="68" customHeight="1" thickBot="1">
      <c r="A13" s="771" t="s">
        <v>100</v>
      </c>
      <c r="B13" s="772" t="s">
        <v>220</v>
      </c>
      <c r="C13" s="772" t="s">
        <v>89</v>
      </c>
      <c r="D13" s="745">
        <v>32</v>
      </c>
      <c r="E13" s="773">
        <v>3475.32</v>
      </c>
      <c r="F13" s="774">
        <f t="shared" si="0"/>
        <v>111210.24000000001</v>
      </c>
      <c r="G13" s="883"/>
      <c r="H13" s="884"/>
      <c r="I13" s="763">
        <v>1</v>
      </c>
      <c r="J13" s="767"/>
      <c r="K13" s="765">
        <v>1</v>
      </c>
      <c r="L13" s="714"/>
      <c r="M13" s="884"/>
      <c r="N13" s="710"/>
      <c r="O13" s="882">
        <v>1</v>
      </c>
      <c r="P13" s="764">
        <v>1</v>
      </c>
      <c r="Q13" s="940"/>
      <c r="R13" s="941"/>
      <c r="S13" s="712"/>
      <c r="T13" s="765">
        <v>1</v>
      </c>
      <c r="U13" s="884"/>
      <c r="V13" s="763">
        <v>1</v>
      </c>
      <c r="W13" s="766">
        <v>1</v>
      </c>
      <c r="X13" s="953">
        <v>1</v>
      </c>
      <c r="Y13" s="898"/>
      <c r="Z13" s="947">
        <v>1</v>
      </c>
      <c r="AA13" s="947">
        <v>1</v>
      </c>
      <c r="AB13" s="952">
        <v>1</v>
      </c>
      <c r="AC13" s="887">
        <v>1</v>
      </c>
      <c r="AD13" s="763">
        <v>1</v>
      </c>
      <c r="AE13" s="763">
        <v>1</v>
      </c>
      <c r="AF13" s="763">
        <v>1</v>
      </c>
      <c r="AG13" s="901">
        <v>1</v>
      </c>
      <c r="AH13" s="768">
        <v>1</v>
      </c>
      <c r="AI13" s="768">
        <v>1</v>
      </c>
      <c r="AJ13" s="768">
        <v>1</v>
      </c>
      <c r="AK13" s="902">
        <v>1</v>
      </c>
      <c r="AL13" s="753"/>
      <c r="AM13" s="768">
        <v>1</v>
      </c>
      <c r="AN13" s="768">
        <v>1</v>
      </c>
      <c r="AO13" s="768">
        <v>1</v>
      </c>
      <c r="AP13" s="902">
        <v>1</v>
      </c>
      <c r="AQ13" s="753"/>
      <c r="AR13" s="768">
        <v>1</v>
      </c>
      <c r="AS13" s="768">
        <v>1</v>
      </c>
      <c r="AT13" s="903">
        <v>1</v>
      </c>
      <c r="AU13" s="777"/>
      <c r="AV13" s="778"/>
      <c r="AW13" s="956">
        <v>1</v>
      </c>
      <c r="AX13" s="711"/>
      <c r="AY13" s="709"/>
      <c r="AZ13" s="709"/>
      <c r="BA13" s="769">
        <v>1</v>
      </c>
      <c r="BB13" s="769">
        <v>1</v>
      </c>
      <c r="BC13" s="779"/>
      <c r="BD13" s="769">
        <v>1</v>
      </c>
      <c r="BE13" s="769">
        <v>1</v>
      </c>
      <c r="BF13" s="776"/>
      <c r="BG13" s="735"/>
      <c r="BH13" s="692"/>
    </row>
    <row r="14" spans="1:60" ht="68" customHeight="1" thickBot="1">
      <c r="A14" s="780" t="s">
        <v>224</v>
      </c>
      <c r="B14" s="781"/>
      <c r="C14" s="782"/>
      <c r="D14" s="783"/>
      <c r="E14" s="784" t="s">
        <v>41</v>
      </c>
      <c r="F14" s="881">
        <f>F8+F9+F10+F11+F12+F13</f>
        <v>2500018.5900000003</v>
      </c>
      <c r="G14" s="1210">
        <f>(E13*I13)+(E12*(G12+H12))+(E11*(H11+I11))+(E10*G10)+(E9*G9)+(E8*(H8+I8))</f>
        <v>122661.02</v>
      </c>
      <c r="H14" s="1208"/>
      <c r="I14" s="1220"/>
      <c r="J14" s="1211"/>
      <c r="K14" s="1225">
        <f>(E13*K13)+(E12*(L12+M12))+(E11*(K11+M11+N11))+(E10*(L10+M10+N10))+(E9*K9)+(E8*(L8+M8))</f>
        <v>128855.87</v>
      </c>
      <c r="L14" s="1208"/>
      <c r="M14" s="1208"/>
      <c r="N14" s="1211"/>
      <c r="O14" s="1207">
        <f>(E13*(O13+P13))+(E12*(Q12+R12))+(E11*(O11+P11))+(E10*(Q10+R10+S10))+(E9*Q9)+(E8*(R8+S8))</f>
        <v>130598.34</v>
      </c>
      <c r="P14" s="1208"/>
      <c r="Q14" s="1208"/>
      <c r="R14" s="1208"/>
      <c r="S14" s="1209"/>
      <c r="T14" s="1225">
        <f>(E13*(T13+V13+W13))+(E12*(U12+V12+W12))+(E11*(T11+V11+W11))+(E10*(U10+V10+W10))+(E9*(T9+U9+V9+W9))+(E8*(U8+V8))</f>
        <v>292196.51</v>
      </c>
      <c r="U14" s="1208"/>
      <c r="V14" s="1220"/>
      <c r="W14" s="1221"/>
      <c r="X14" s="1226">
        <f>(E13*(X13+Z13+AA13+AB13))+(E12*(Y12+Z12+AA12+AB12))+(E11*(X11+Z11+AB11))+(E10*(Y10+Z10+AA10))+(E9*(X9+Y9+Z9+AA9))+(E8*(X8+Y8+AB8))</f>
        <v>326654.83</v>
      </c>
      <c r="Y14" s="1227"/>
      <c r="Z14" s="1228"/>
      <c r="AA14" s="1228"/>
      <c r="AB14" s="1229"/>
      <c r="AC14" s="1219">
        <f>(E13*(AC13+AD13+AE13+AF13))+(E12*(AC12+AD12+AE12+AF12))+(E11*(AC11+AE11+AF11))+(E10*(AD10+AE10+AF10))+(E9*(AC9+AD9+AE9+AF9))+(E8*(AD8+AE8+AF8))</f>
        <v>326654.83</v>
      </c>
      <c r="AD14" s="1220"/>
      <c r="AE14" s="1220"/>
      <c r="AF14" s="1221"/>
      <c r="AG14" s="1210">
        <f>(E13*(AG13+AH13+AI13+AJ13))+(E12*(AG12+AH12+AI12+AJ12))+(E11*(AG11+AI11+AJ11))+(E10*(AH10+AI10+AJ10))+(E9*(AG9+AH9+AI9+AJ9))+(E8*(AH8+AI8+AJ8))</f>
        <v>326654.83</v>
      </c>
      <c r="AH14" s="1208"/>
      <c r="AI14" s="1208"/>
      <c r="AJ14" s="1211"/>
      <c r="AK14" s="1210">
        <v>326654.83</v>
      </c>
      <c r="AL14" s="1208"/>
      <c r="AM14" s="1208"/>
      <c r="AN14" s="1208"/>
      <c r="AO14" s="1211"/>
      <c r="AP14" s="1210">
        <f>(E13*(AP13+AR13+AS13))+(E12*(AQ12+AR12+AS12))+(E11*(AR11+AS11))+(E10*(AP10+AQ10))+(E9*AQ9)+(E8*(AP8+AQ8))</f>
        <v>133663.66</v>
      </c>
      <c r="AQ14" s="1208"/>
      <c r="AR14" s="1208"/>
      <c r="AS14" s="1211"/>
      <c r="AT14" s="1207">
        <f>(E13*(AT13+AW13))+(E12*(AU12+AV12))+(E11*(AT11+AU11))+(E10*(AV10+AW10))+(E9*AT9)+(E8*(AU8+AV8))</f>
        <v>128367.34</v>
      </c>
      <c r="AU14" s="1208"/>
      <c r="AV14" s="1208"/>
      <c r="AW14" s="1209"/>
      <c r="AX14" s="1210">
        <f>(E13*(BA13+BB13))+(E12*(AZ12)+(E11*(AX11+BA11))+(E10*(AY10+AZ10))+(E9*AX9)+(E8*(AZ8+BA8)))</f>
        <v>126546.34</v>
      </c>
      <c r="AY14" s="1208"/>
      <c r="AZ14" s="1208"/>
      <c r="BA14" s="1208"/>
      <c r="BB14" s="1211"/>
      <c r="BC14" s="1210">
        <f>(E13*(BD13+BE13))+(E12*BF12)+(E11*(BC11+BE11+BF11))+(E10*(BD10+BE10+BF10))+(E9*BD9)+(E8*(BE8+BF8))</f>
        <v>130510.19</v>
      </c>
      <c r="BD14" s="1208"/>
      <c r="BE14" s="1208"/>
      <c r="BF14" s="1211"/>
      <c r="BG14" s="735"/>
      <c r="BH14" s="692"/>
    </row>
    <row r="15" spans="1:60" ht="84" customHeight="1" thickBot="1">
      <c r="A15" s="785"/>
      <c r="B15" s="786"/>
      <c r="C15" s="787"/>
      <c r="D15" s="787"/>
      <c r="E15" s="787"/>
      <c r="F15" s="788"/>
      <c r="G15" s="1212" t="s">
        <v>191</v>
      </c>
      <c r="H15" s="1213"/>
      <c r="I15" s="1213"/>
      <c r="J15" s="1213"/>
      <c r="K15" s="1213"/>
      <c r="L15" s="1213"/>
      <c r="M15" s="1213"/>
      <c r="N15" s="1213"/>
      <c r="O15" s="1213"/>
      <c r="P15" s="1213"/>
      <c r="Q15" s="1213"/>
      <c r="R15" s="1213"/>
      <c r="S15" s="1213"/>
      <c r="T15" s="1213"/>
      <c r="U15" s="1213"/>
      <c r="V15" s="1213"/>
      <c r="W15" s="1213"/>
      <c r="X15" s="1213"/>
      <c r="Y15" s="1213"/>
      <c r="Z15" s="1213"/>
      <c r="AA15" s="1213"/>
      <c r="AB15" s="1213"/>
      <c r="AC15" s="1213"/>
      <c r="AD15" s="1213"/>
      <c r="AE15" s="1213"/>
      <c r="AF15" s="1213"/>
      <c r="AG15" s="1213"/>
      <c r="AH15" s="1213"/>
      <c r="AI15" s="1213"/>
      <c r="AJ15" s="1213"/>
      <c r="AK15" s="1214"/>
      <c r="AL15" s="1214"/>
      <c r="AM15" s="1214"/>
      <c r="AN15" s="1214"/>
      <c r="AO15" s="1214"/>
      <c r="AP15" s="1213"/>
      <c r="AQ15" s="1213"/>
      <c r="AR15" s="1213"/>
      <c r="AS15" s="1213"/>
      <c r="AT15" s="1213"/>
      <c r="AU15" s="1213"/>
      <c r="AV15" s="1213"/>
      <c r="AW15" s="1213"/>
      <c r="AX15" s="1213"/>
      <c r="AY15" s="1213"/>
      <c r="AZ15" s="1213"/>
      <c r="BA15" s="1213"/>
      <c r="BB15" s="1213"/>
      <c r="BC15" s="1213"/>
      <c r="BD15" s="1213"/>
      <c r="BE15" s="1213"/>
      <c r="BF15" s="1215"/>
      <c r="BG15" s="735"/>
      <c r="BH15" s="692"/>
    </row>
    <row r="16" spans="1:60" ht="68" customHeight="1">
      <c r="A16" s="789" t="s">
        <v>191</v>
      </c>
      <c r="B16" s="789" t="s">
        <v>43</v>
      </c>
      <c r="C16" s="790" t="s">
        <v>242</v>
      </c>
      <c r="D16" s="791" t="s">
        <v>246</v>
      </c>
      <c r="E16" s="791" t="s">
        <v>243</v>
      </c>
      <c r="F16" s="792" t="s">
        <v>218</v>
      </c>
      <c r="G16" s="793"/>
      <c r="H16" s="794"/>
      <c r="I16" s="794"/>
      <c r="J16" s="795"/>
      <c r="K16" s="793"/>
      <c r="L16" s="794"/>
      <c r="M16" s="794"/>
      <c r="N16" s="795"/>
      <c r="O16" s="793"/>
      <c r="P16" s="794"/>
      <c r="Q16" s="794"/>
      <c r="R16" s="794"/>
      <c r="S16" s="795"/>
      <c r="T16" s="793"/>
      <c r="U16" s="794"/>
      <c r="V16" s="794"/>
      <c r="W16" s="795"/>
      <c r="X16" s="793"/>
      <c r="Y16" s="794"/>
      <c r="Z16" s="794"/>
      <c r="AA16" s="794"/>
      <c r="AB16" s="795"/>
      <c r="AC16" s="793"/>
      <c r="AD16" s="794"/>
      <c r="AE16" s="794"/>
      <c r="AF16" s="795"/>
      <c r="AG16" s="793"/>
      <c r="AH16" s="794"/>
      <c r="AI16" s="796"/>
      <c r="AJ16" s="797"/>
      <c r="AK16" s="798"/>
      <c r="AL16" s="799"/>
      <c r="AM16" s="800"/>
      <c r="AN16" s="800"/>
      <c r="AO16" s="801"/>
      <c r="AP16" s="802"/>
      <c r="AQ16" s="794"/>
      <c r="AR16" s="794"/>
      <c r="AS16" s="795"/>
      <c r="AT16" s="793"/>
      <c r="AU16" s="794"/>
      <c r="AV16" s="794"/>
      <c r="AW16" s="795"/>
      <c r="AX16" s="793"/>
      <c r="AY16" s="794"/>
      <c r="AZ16" s="794"/>
      <c r="BA16" s="794"/>
      <c r="BB16" s="795"/>
      <c r="BC16" s="793"/>
      <c r="BD16" s="794"/>
      <c r="BE16" s="794"/>
      <c r="BF16" s="795"/>
      <c r="BG16" s="735"/>
      <c r="BH16" s="692"/>
    </row>
    <row r="17" spans="1:60" ht="68" customHeight="1">
      <c r="A17" s="803" t="s">
        <v>120</v>
      </c>
      <c r="B17" s="804" t="s">
        <v>121</v>
      </c>
      <c r="C17" s="805">
        <v>10000</v>
      </c>
      <c r="D17" s="739" t="s">
        <v>226</v>
      </c>
      <c r="E17" s="740">
        <f>'Digital '!J5</f>
        <v>73529.411764705888</v>
      </c>
      <c r="F17" s="740">
        <f>'Digital '!M5</f>
        <v>514705.8823529412</v>
      </c>
      <c r="G17" s="793"/>
      <c r="H17" s="794"/>
      <c r="I17" s="794"/>
      <c r="J17" s="795"/>
      <c r="K17" s="793"/>
      <c r="L17" s="794"/>
      <c r="M17" s="794"/>
      <c r="N17" s="795"/>
      <c r="O17" s="793"/>
      <c r="P17" s="794"/>
      <c r="Q17" s="794"/>
      <c r="R17" s="794"/>
      <c r="S17" s="795"/>
      <c r="T17" s="793"/>
      <c r="U17" s="794"/>
      <c r="V17" s="794"/>
      <c r="W17" s="795"/>
      <c r="X17" s="793"/>
      <c r="Y17" s="794"/>
      <c r="Z17" s="794"/>
      <c r="AA17" s="794"/>
      <c r="AB17" s="795"/>
      <c r="AC17" s="806">
        <v>3</v>
      </c>
      <c r="AD17" s="709"/>
      <c r="AE17" s="709"/>
      <c r="AF17" s="710"/>
      <c r="AG17" s="711"/>
      <c r="AH17" s="807">
        <v>3</v>
      </c>
      <c r="AI17" s="709"/>
      <c r="AJ17" s="712"/>
      <c r="AK17" s="711"/>
      <c r="AL17" s="714"/>
      <c r="AM17" s="712"/>
      <c r="AN17" s="712"/>
      <c r="AO17" s="710"/>
      <c r="AP17" s="714"/>
      <c r="AQ17" s="709"/>
      <c r="AR17" s="709"/>
      <c r="AS17" s="710"/>
      <c r="AT17" s="711"/>
      <c r="AU17" s="709"/>
      <c r="AV17" s="709"/>
      <c r="AW17" s="710"/>
      <c r="AX17" s="711"/>
      <c r="AY17" s="807">
        <v>1</v>
      </c>
      <c r="AZ17" s="709"/>
      <c r="BA17" s="709"/>
      <c r="BB17" s="710"/>
      <c r="BC17" s="711"/>
      <c r="BD17" s="709"/>
      <c r="BE17" s="709"/>
      <c r="BF17" s="710"/>
      <c r="BG17" s="735"/>
      <c r="BH17" s="692"/>
    </row>
    <row r="18" spans="1:60" ht="68" customHeight="1">
      <c r="A18" s="808" t="s">
        <v>123</v>
      </c>
      <c r="B18" s="737" t="s">
        <v>121</v>
      </c>
      <c r="C18" s="805">
        <v>10000</v>
      </c>
      <c r="D18" s="739" t="s">
        <v>226</v>
      </c>
      <c r="E18" s="740">
        <f>'Digital '!J7</f>
        <v>92941.176470588238</v>
      </c>
      <c r="F18" s="740">
        <f>'Digital '!M7</f>
        <v>650588.23529411771</v>
      </c>
      <c r="G18" s="793"/>
      <c r="H18" s="794"/>
      <c r="I18" s="794"/>
      <c r="J18" s="795"/>
      <c r="K18" s="793"/>
      <c r="L18" s="794"/>
      <c r="M18" s="794"/>
      <c r="N18" s="795"/>
      <c r="O18" s="793"/>
      <c r="P18" s="794"/>
      <c r="Q18" s="794"/>
      <c r="R18" s="794"/>
      <c r="S18" s="795"/>
      <c r="T18" s="793"/>
      <c r="U18" s="794"/>
      <c r="V18" s="794"/>
      <c r="W18" s="795"/>
      <c r="X18" s="793"/>
      <c r="Y18" s="794"/>
      <c r="Z18" s="794"/>
      <c r="AA18" s="794"/>
      <c r="AB18" s="795"/>
      <c r="AC18" s="809">
        <v>3</v>
      </c>
      <c r="AD18" s="724"/>
      <c r="AE18" s="709"/>
      <c r="AF18" s="710"/>
      <c r="AG18" s="711"/>
      <c r="AH18" s="810">
        <v>3</v>
      </c>
      <c r="AI18" s="709"/>
      <c r="AJ18" s="811"/>
      <c r="AK18" s="812"/>
      <c r="AL18" s="714"/>
      <c r="AM18" s="712"/>
      <c r="AN18" s="811"/>
      <c r="AO18" s="813"/>
      <c r="AP18" s="714"/>
      <c r="AQ18" s="709"/>
      <c r="AR18" s="709"/>
      <c r="AS18" s="710"/>
      <c r="AT18" s="711"/>
      <c r="AU18" s="709"/>
      <c r="AV18" s="709"/>
      <c r="AW18" s="710"/>
      <c r="AX18" s="711"/>
      <c r="AY18" s="810">
        <v>1</v>
      </c>
      <c r="AZ18" s="709"/>
      <c r="BA18" s="709"/>
      <c r="BB18" s="710"/>
      <c r="BC18" s="711"/>
      <c r="BD18" s="709"/>
      <c r="BE18" s="709"/>
      <c r="BF18" s="710"/>
      <c r="BG18" s="735"/>
      <c r="BH18" s="692"/>
    </row>
    <row r="19" spans="1:60" ht="68" customHeight="1">
      <c r="A19" s="814" t="s">
        <v>125</v>
      </c>
      <c r="B19" s="737" t="s">
        <v>126</v>
      </c>
      <c r="C19" s="815">
        <v>300</v>
      </c>
      <c r="D19" s="739" t="s">
        <v>227</v>
      </c>
      <c r="E19" s="740">
        <f>'Digital '!J9</f>
        <v>30847.058823529409</v>
      </c>
      <c r="F19" s="740">
        <f>'Digital '!M9</f>
        <v>462705.88235294115</v>
      </c>
      <c r="G19" s="793"/>
      <c r="H19" s="794"/>
      <c r="I19" s="794"/>
      <c r="J19" s="795"/>
      <c r="K19" s="793"/>
      <c r="L19" s="794"/>
      <c r="M19" s="794"/>
      <c r="N19" s="795"/>
      <c r="O19" s="793"/>
      <c r="P19" s="794"/>
      <c r="Q19" s="794"/>
      <c r="R19" s="794"/>
      <c r="S19" s="795"/>
      <c r="T19" s="793"/>
      <c r="U19" s="794"/>
      <c r="V19" s="794"/>
      <c r="W19" s="795"/>
      <c r="X19" s="793"/>
      <c r="Y19" s="794"/>
      <c r="Z19" s="794"/>
      <c r="AA19" s="794"/>
      <c r="AB19" s="795"/>
      <c r="AC19" s="816">
        <v>1</v>
      </c>
      <c r="AD19" s="816">
        <v>1</v>
      </c>
      <c r="AE19" s="709"/>
      <c r="AF19" s="710"/>
      <c r="AG19" s="711"/>
      <c r="AH19" s="816">
        <v>1</v>
      </c>
      <c r="AI19" s="816">
        <v>1</v>
      </c>
      <c r="AJ19" s="816">
        <v>1</v>
      </c>
      <c r="AK19" s="711"/>
      <c r="AL19" s="816">
        <v>1</v>
      </c>
      <c r="AM19" s="816">
        <v>1</v>
      </c>
      <c r="AN19" s="816">
        <v>1</v>
      </c>
      <c r="AO19" s="710"/>
      <c r="AP19" s="714"/>
      <c r="AQ19" s="709"/>
      <c r="AR19" s="709"/>
      <c r="AS19" s="710"/>
      <c r="AT19" s="711"/>
      <c r="AU19" s="709"/>
      <c r="AV19" s="709"/>
      <c r="AW19" s="710"/>
      <c r="AX19" s="711"/>
      <c r="AY19" s="816">
        <v>1</v>
      </c>
      <c r="AZ19" s="816">
        <v>1</v>
      </c>
      <c r="BA19" s="816">
        <v>1</v>
      </c>
      <c r="BB19" s="710"/>
      <c r="BC19" s="817">
        <v>1</v>
      </c>
      <c r="BD19" s="816">
        <v>1</v>
      </c>
      <c r="BE19" s="816">
        <v>1</v>
      </c>
      <c r="BF19" s="816">
        <v>1</v>
      </c>
      <c r="BG19" s="735"/>
      <c r="BH19" s="692"/>
    </row>
    <row r="20" spans="1:60" ht="68" customHeight="1" thickBot="1">
      <c r="A20" s="818" t="s">
        <v>127</v>
      </c>
      <c r="B20" s="819" t="s">
        <v>126</v>
      </c>
      <c r="C20" s="820">
        <v>300</v>
      </c>
      <c r="D20" s="821" t="s">
        <v>228</v>
      </c>
      <c r="E20" s="822">
        <f>'Digital '!J11</f>
        <v>30847.058823529409</v>
      </c>
      <c r="F20" s="822">
        <f>'Digital '!M11</f>
        <v>431858.82352941169</v>
      </c>
      <c r="G20" s="793"/>
      <c r="H20" s="794"/>
      <c r="I20" s="794"/>
      <c r="J20" s="795"/>
      <c r="K20" s="793"/>
      <c r="L20" s="794"/>
      <c r="M20" s="794"/>
      <c r="N20" s="795"/>
      <c r="O20" s="793"/>
      <c r="P20" s="794"/>
      <c r="Q20" s="794"/>
      <c r="R20" s="794"/>
      <c r="S20" s="795"/>
      <c r="T20" s="793"/>
      <c r="U20" s="794"/>
      <c r="V20" s="794"/>
      <c r="W20" s="795"/>
      <c r="X20" s="793"/>
      <c r="Y20" s="794"/>
      <c r="Z20" s="794"/>
      <c r="AA20" s="794"/>
      <c r="AB20" s="795"/>
      <c r="AC20" s="823">
        <v>1</v>
      </c>
      <c r="AD20" s="824">
        <v>1</v>
      </c>
      <c r="AE20" s="709"/>
      <c r="AF20" s="710"/>
      <c r="AG20" s="711"/>
      <c r="AH20" s="823">
        <v>1</v>
      </c>
      <c r="AI20" s="823">
        <v>1</v>
      </c>
      <c r="AJ20" s="823">
        <v>1</v>
      </c>
      <c r="AK20" s="779"/>
      <c r="AL20" s="825">
        <v>1</v>
      </c>
      <c r="AM20" s="825">
        <v>1</v>
      </c>
      <c r="AN20" s="825">
        <v>1</v>
      </c>
      <c r="AO20" s="776"/>
      <c r="AP20" s="714"/>
      <c r="AQ20" s="709"/>
      <c r="AR20" s="709"/>
      <c r="AS20" s="710"/>
      <c r="AT20" s="711"/>
      <c r="AU20" s="709"/>
      <c r="AV20" s="709"/>
      <c r="AW20" s="710"/>
      <c r="AX20" s="711"/>
      <c r="AY20" s="823">
        <v>1</v>
      </c>
      <c r="AZ20" s="823">
        <v>1</v>
      </c>
      <c r="BA20" s="823">
        <v>1</v>
      </c>
      <c r="BB20" s="710"/>
      <c r="BC20" s="692"/>
      <c r="BD20" s="823">
        <v>1</v>
      </c>
      <c r="BE20" s="823">
        <v>1</v>
      </c>
      <c r="BF20" s="823">
        <v>1</v>
      </c>
      <c r="BG20" s="735"/>
      <c r="BH20" s="692"/>
    </row>
    <row r="21" spans="1:60" ht="68" customHeight="1" thickBot="1">
      <c r="A21" s="1180" t="s">
        <v>290</v>
      </c>
      <c r="B21" s="1181"/>
      <c r="C21" s="1180" t="s">
        <v>291</v>
      </c>
      <c r="D21" s="1181"/>
      <c r="E21" s="826" t="s">
        <v>41</v>
      </c>
      <c r="F21" s="879">
        <f>F17+F18+F19+F20</f>
        <v>2059858.8235294116</v>
      </c>
      <c r="G21" s="827"/>
      <c r="H21" s="827"/>
      <c r="I21" s="827"/>
      <c r="J21" s="827"/>
      <c r="K21" s="905"/>
      <c r="L21" s="827"/>
      <c r="M21" s="827"/>
      <c r="N21" s="906"/>
      <c r="O21" s="905"/>
      <c r="P21" s="827"/>
      <c r="Q21" s="827"/>
      <c r="R21" s="827"/>
      <c r="S21" s="906"/>
      <c r="T21" s="905"/>
      <c r="U21" s="827"/>
      <c r="V21" s="827"/>
      <c r="W21" s="906"/>
      <c r="X21" s="905"/>
      <c r="Y21" s="827"/>
      <c r="Z21" s="827"/>
      <c r="AA21" s="827"/>
      <c r="AB21" s="906"/>
      <c r="AC21" s="1216">
        <f>'Digital '!H34</f>
        <v>456329.41176470584</v>
      </c>
      <c r="AD21" s="1217"/>
      <c r="AE21" s="1217"/>
      <c r="AF21" s="1218"/>
      <c r="AG21" s="1216">
        <v>518023.53</v>
      </c>
      <c r="AH21" s="1217"/>
      <c r="AI21" s="1217"/>
      <c r="AJ21" s="1218"/>
      <c r="AK21" s="1216">
        <v>518023.53</v>
      </c>
      <c r="AL21" s="1217"/>
      <c r="AM21" s="1217"/>
      <c r="AN21" s="1217"/>
      <c r="AO21" s="1218"/>
      <c r="AP21" s="905"/>
      <c r="AQ21" s="827"/>
      <c r="AR21" s="827"/>
      <c r="AS21" s="906"/>
      <c r="AT21" s="905"/>
      <c r="AU21" s="827"/>
      <c r="AV21" s="827"/>
      <c r="AW21" s="906"/>
      <c r="AX21" s="1217">
        <v>185082.35</v>
      </c>
      <c r="AY21" s="1217"/>
      <c r="AZ21" s="1217"/>
      <c r="BA21" s="1217"/>
      <c r="BB21" s="1218"/>
      <c r="BC21" s="1216">
        <v>154235.29</v>
      </c>
      <c r="BD21" s="1217"/>
      <c r="BE21" s="1217"/>
      <c r="BF21" s="1218"/>
      <c r="BG21" s="735"/>
      <c r="BH21" s="692"/>
    </row>
    <row r="22" spans="1:60" ht="92" customHeight="1" thickBot="1">
      <c r="A22" s="1203"/>
      <c r="B22" s="1203"/>
      <c r="C22" s="1203"/>
      <c r="D22" s="1203"/>
      <c r="E22" s="1203"/>
      <c r="F22" s="1203"/>
      <c r="G22" s="1188" t="s">
        <v>192</v>
      </c>
      <c r="H22" s="1188"/>
      <c r="I22" s="1188"/>
      <c r="J22" s="1188"/>
      <c r="K22" s="1188"/>
      <c r="L22" s="1188"/>
      <c r="M22" s="1188"/>
      <c r="N22" s="1188"/>
      <c r="O22" s="1188"/>
      <c r="P22" s="1188"/>
      <c r="Q22" s="1188"/>
      <c r="R22" s="1188"/>
      <c r="S22" s="1188"/>
      <c r="T22" s="1188"/>
      <c r="U22" s="1188"/>
      <c r="V22" s="1188"/>
      <c r="W22" s="1188"/>
      <c r="X22" s="1188"/>
      <c r="Y22" s="1188"/>
      <c r="Z22" s="1188"/>
      <c r="AA22" s="1188"/>
      <c r="AB22" s="1188"/>
      <c r="AC22" s="1188"/>
      <c r="AD22" s="1188"/>
      <c r="AE22" s="1188"/>
      <c r="AF22" s="1188"/>
      <c r="AG22" s="1188"/>
      <c r="AH22" s="1188"/>
      <c r="AI22" s="1188"/>
      <c r="AJ22" s="1188"/>
      <c r="AK22" s="1188"/>
      <c r="AL22" s="1188"/>
      <c r="AM22" s="1188"/>
      <c r="AN22" s="1188"/>
      <c r="AO22" s="1188"/>
      <c r="AP22" s="1188"/>
      <c r="AQ22" s="1188"/>
      <c r="AR22" s="1188"/>
      <c r="AS22" s="1188"/>
      <c r="AT22" s="1188"/>
      <c r="AU22" s="1188"/>
      <c r="AV22" s="1188"/>
      <c r="AW22" s="1188"/>
      <c r="AX22" s="1188"/>
      <c r="AY22" s="1188"/>
      <c r="AZ22" s="1188"/>
      <c r="BA22" s="1188"/>
      <c r="BB22" s="1188"/>
      <c r="BC22" s="1188"/>
      <c r="BD22" s="1188"/>
      <c r="BE22" s="1188"/>
      <c r="BF22" s="1204"/>
      <c r="BG22" s="735"/>
      <c r="BH22" s="692"/>
    </row>
    <row r="23" spans="1:60" ht="68" customHeight="1">
      <c r="A23" s="789" t="s">
        <v>229</v>
      </c>
      <c r="B23" s="789" t="s">
        <v>230</v>
      </c>
      <c r="C23" s="790" t="s">
        <v>231</v>
      </c>
      <c r="D23" s="791" t="s">
        <v>225</v>
      </c>
      <c r="E23" s="791" t="s">
        <v>244</v>
      </c>
      <c r="F23" s="792" t="s">
        <v>218</v>
      </c>
      <c r="G23" s="912"/>
      <c r="H23" s="829"/>
      <c r="I23" s="913"/>
      <c r="J23" s="828"/>
      <c r="K23" s="915"/>
      <c r="L23" s="829"/>
      <c r="M23" s="829"/>
      <c r="N23" s="828"/>
      <c r="O23" s="912"/>
      <c r="P23" s="829"/>
      <c r="Q23" s="829"/>
      <c r="R23" s="829"/>
      <c r="S23" s="828"/>
      <c r="T23" s="912"/>
      <c r="U23" s="829"/>
      <c r="V23" s="829"/>
      <c r="W23" s="828"/>
      <c r="X23" s="915"/>
      <c r="Y23" s="829"/>
      <c r="Z23" s="829"/>
      <c r="AA23" s="829"/>
      <c r="AB23" s="828"/>
      <c r="AC23" s="912"/>
      <c r="AD23" s="829"/>
      <c r="AE23" s="829"/>
      <c r="AF23" s="913"/>
      <c r="AG23" s="912"/>
      <c r="AH23" s="829"/>
      <c r="AI23" s="829"/>
      <c r="AJ23" s="828"/>
      <c r="AK23" s="915"/>
      <c r="AL23" s="829"/>
      <c r="AM23" s="829"/>
      <c r="AN23" s="829"/>
      <c r="AO23" s="828"/>
      <c r="AP23" s="912"/>
      <c r="AQ23" s="829"/>
      <c r="AR23" s="829"/>
      <c r="AS23" s="828"/>
      <c r="AT23" s="935"/>
      <c r="AU23" s="829"/>
      <c r="AV23" s="829"/>
      <c r="AW23" s="828"/>
      <c r="AX23" s="912"/>
      <c r="AY23" s="829"/>
      <c r="AZ23" s="829"/>
      <c r="BA23" s="829"/>
      <c r="BB23" s="828"/>
      <c r="BC23" s="912"/>
      <c r="BD23" s="829"/>
      <c r="BE23" s="829"/>
      <c r="BF23" s="828"/>
      <c r="BG23" s="735"/>
      <c r="BH23" s="692"/>
    </row>
    <row r="24" spans="1:60" ht="68" customHeight="1">
      <c r="A24" s="830" t="s">
        <v>71</v>
      </c>
      <c r="B24" s="831">
        <v>12</v>
      </c>
      <c r="C24" s="738" t="s">
        <v>232</v>
      </c>
      <c r="D24" s="739">
        <v>100</v>
      </c>
      <c r="E24" s="832">
        <f>'TV '!G5+'TV '!G6+'TV '!G7</f>
        <v>166820</v>
      </c>
      <c r="F24" s="880">
        <f>'TV '!I5+'TV '!I6+'TV '!I7</f>
        <v>667280</v>
      </c>
      <c r="G24" s="711"/>
      <c r="H24" s="709"/>
      <c r="I24" s="884"/>
      <c r="J24" s="914"/>
      <c r="K24" s="908">
        <v>100</v>
      </c>
      <c r="L24" s="833">
        <v>100</v>
      </c>
      <c r="M24" s="834">
        <v>100</v>
      </c>
      <c r="N24" s="833">
        <v>100</v>
      </c>
      <c r="O24" s="711"/>
      <c r="P24" s="709"/>
      <c r="Q24" s="709"/>
      <c r="R24" s="709"/>
      <c r="S24" s="710"/>
      <c r="T24" s="711"/>
      <c r="U24" s="709"/>
      <c r="V24" s="884"/>
      <c r="W24" s="914"/>
      <c r="X24" s="908">
        <v>100</v>
      </c>
      <c r="Y24" s="833">
        <v>100</v>
      </c>
      <c r="Z24" s="833">
        <v>100</v>
      </c>
      <c r="AA24" s="833">
        <v>100</v>
      </c>
      <c r="AB24" s="710"/>
      <c r="AC24" s="711"/>
      <c r="AD24" s="709"/>
      <c r="AE24" s="709"/>
      <c r="AF24" s="712"/>
      <c r="AG24" s="836"/>
      <c r="AH24" s="837"/>
      <c r="AI24" s="837"/>
      <c r="AJ24" s="838"/>
      <c r="AK24" s="837"/>
      <c r="AL24" s="837"/>
      <c r="AM24" s="837"/>
      <c r="AN24" s="837"/>
      <c r="AO24" s="838"/>
      <c r="AP24" s="929">
        <v>100</v>
      </c>
      <c r="AQ24" s="833">
        <v>100</v>
      </c>
      <c r="AR24" s="833">
        <v>100</v>
      </c>
      <c r="AS24" s="930">
        <v>100</v>
      </c>
      <c r="AT24" s="884"/>
      <c r="AU24" s="835"/>
      <c r="AV24" s="835"/>
      <c r="AW24" s="710"/>
      <c r="AX24" s="711"/>
      <c r="AY24" s="709"/>
      <c r="AZ24" s="709"/>
      <c r="BA24" s="709"/>
      <c r="BB24" s="710"/>
      <c r="BC24" s="711"/>
      <c r="BD24" s="709"/>
      <c r="BE24" s="709"/>
      <c r="BF24" s="710"/>
      <c r="BG24" s="735"/>
      <c r="BH24" s="692"/>
    </row>
    <row r="25" spans="1:60" ht="68" customHeight="1">
      <c r="A25" s="830"/>
      <c r="B25" s="831">
        <v>8</v>
      </c>
      <c r="C25" s="738" t="s">
        <v>232</v>
      </c>
      <c r="D25" s="739">
        <v>125</v>
      </c>
      <c r="E25" s="832">
        <f>'TV '!G4</f>
        <v>60602.625000000007</v>
      </c>
      <c r="F25" s="880">
        <f>'TV '!I4</f>
        <v>484821.00000000006</v>
      </c>
      <c r="G25" s="711"/>
      <c r="H25" s="709"/>
      <c r="I25" s="884"/>
      <c r="J25" s="914"/>
      <c r="K25" s="909"/>
      <c r="L25" s="775"/>
      <c r="M25" s="839"/>
      <c r="N25" s="775"/>
      <c r="O25" s="711"/>
      <c r="P25" s="709"/>
      <c r="Q25" s="709"/>
      <c r="R25" s="709"/>
      <c r="S25" s="710"/>
      <c r="T25" s="711"/>
      <c r="U25" s="709"/>
      <c r="V25" s="884"/>
      <c r="W25" s="914"/>
      <c r="X25" s="909"/>
      <c r="Y25" s="775"/>
      <c r="Z25" s="775"/>
      <c r="AA25" s="775"/>
      <c r="AB25" s="710"/>
      <c r="AC25" s="711"/>
      <c r="AD25" s="709"/>
      <c r="AE25" s="709"/>
      <c r="AF25" s="712"/>
      <c r="AG25" s="929">
        <v>125</v>
      </c>
      <c r="AH25" s="833">
        <v>125</v>
      </c>
      <c r="AI25" s="833">
        <v>125</v>
      </c>
      <c r="AJ25" s="930">
        <v>125</v>
      </c>
      <c r="AK25" s="884"/>
      <c r="AL25" s="833">
        <v>125</v>
      </c>
      <c r="AM25" s="833">
        <v>125</v>
      </c>
      <c r="AN25" s="833">
        <v>125</v>
      </c>
      <c r="AO25" s="833">
        <v>125</v>
      </c>
      <c r="AP25" s="711"/>
      <c r="AQ25" s="709"/>
      <c r="AR25" s="884"/>
      <c r="AS25" s="914"/>
      <c r="AT25" s="884"/>
      <c r="AU25" s="835"/>
      <c r="AV25" s="835"/>
      <c r="AW25" s="710"/>
      <c r="AX25" s="711"/>
      <c r="AY25" s="709"/>
      <c r="AZ25" s="709"/>
      <c r="BA25" s="709"/>
      <c r="BB25" s="710"/>
      <c r="BC25" s="711"/>
      <c r="BD25" s="709"/>
      <c r="BE25" s="709"/>
      <c r="BF25" s="710"/>
      <c r="BG25" s="735"/>
      <c r="BH25" s="692"/>
    </row>
    <row r="26" spans="1:60" ht="68" customHeight="1">
      <c r="A26" s="840" t="s">
        <v>176</v>
      </c>
      <c r="B26" s="831">
        <v>12</v>
      </c>
      <c r="C26" s="738" t="s">
        <v>232</v>
      </c>
      <c r="D26" s="739">
        <v>100</v>
      </c>
      <c r="E26" s="832">
        <f>'TV '!G9+'TV '!G10+'TV '!G11</f>
        <v>22378</v>
      </c>
      <c r="F26" s="880">
        <f>'TV '!I9+'TV '!I10+'TV '!I11</f>
        <v>89512</v>
      </c>
      <c r="G26" s="711"/>
      <c r="H26" s="709"/>
      <c r="I26" s="884"/>
      <c r="J26" s="914"/>
      <c r="K26" s="910">
        <v>100</v>
      </c>
      <c r="L26" s="841">
        <v>100</v>
      </c>
      <c r="M26" s="841">
        <v>100</v>
      </c>
      <c r="N26" s="841">
        <v>100</v>
      </c>
      <c r="O26" s="711"/>
      <c r="P26" s="709"/>
      <c r="Q26" s="709"/>
      <c r="R26" s="709"/>
      <c r="S26" s="710"/>
      <c r="T26" s="711"/>
      <c r="U26" s="709"/>
      <c r="V26" s="884"/>
      <c r="W26" s="914"/>
      <c r="X26" s="910">
        <v>100</v>
      </c>
      <c r="Y26" s="841">
        <v>100</v>
      </c>
      <c r="Z26" s="841">
        <v>100</v>
      </c>
      <c r="AA26" s="841">
        <v>100</v>
      </c>
      <c r="AB26" s="710"/>
      <c r="AC26" s="711"/>
      <c r="AD26" s="709"/>
      <c r="AE26" s="709"/>
      <c r="AF26" s="712"/>
      <c r="AG26" s="836"/>
      <c r="AH26" s="837"/>
      <c r="AI26" s="837"/>
      <c r="AJ26" s="838"/>
      <c r="AK26" s="837"/>
      <c r="AL26" s="837"/>
      <c r="AM26" s="837"/>
      <c r="AN26" s="837"/>
      <c r="AO26" s="838"/>
      <c r="AP26" s="931">
        <v>100</v>
      </c>
      <c r="AQ26" s="841">
        <v>100</v>
      </c>
      <c r="AR26" s="841">
        <v>100</v>
      </c>
      <c r="AS26" s="932">
        <v>100</v>
      </c>
      <c r="AT26" s="884"/>
      <c r="AU26" s="835"/>
      <c r="AV26" s="835"/>
      <c r="AW26" s="710"/>
      <c r="AX26" s="711"/>
      <c r="AY26" s="709"/>
      <c r="AZ26" s="709"/>
      <c r="BA26" s="709"/>
      <c r="BB26" s="710"/>
      <c r="BC26" s="711"/>
      <c r="BD26" s="709"/>
      <c r="BE26" s="709"/>
      <c r="BF26" s="710"/>
      <c r="BG26" s="735"/>
      <c r="BH26" s="692"/>
    </row>
    <row r="27" spans="1:60" ht="68" customHeight="1">
      <c r="A27" s="840"/>
      <c r="B27" s="831">
        <v>8</v>
      </c>
      <c r="C27" s="738" t="s">
        <v>232</v>
      </c>
      <c r="D27" s="739">
        <v>125</v>
      </c>
      <c r="E27" s="832">
        <f>'TV '!G8</f>
        <v>8130.3749999999991</v>
      </c>
      <c r="F27" s="880">
        <f>'TV '!I8</f>
        <v>65042.999999999993</v>
      </c>
      <c r="G27" s="711"/>
      <c r="H27" s="709"/>
      <c r="I27" s="884"/>
      <c r="J27" s="914"/>
      <c r="K27" s="909"/>
      <c r="L27" s="775"/>
      <c r="M27" s="775"/>
      <c r="N27" s="775"/>
      <c r="O27" s="711"/>
      <c r="P27" s="709"/>
      <c r="Q27" s="709"/>
      <c r="R27" s="709"/>
      <c r="S27" s="710"/>
      <c r="T27" s="711"/>
      <c r="U27" s="709"/>
      <c r="V27" s="884"/>
      <c r="W27" s="914"/>
      <c r="X27" s="714"/>
      <c r="Y27" s="709"/>
      <c r="Z27" s="884"/>
      <c r="AA27" s="835"/>
      <c r="AB27" s="710"/>
      <c r="AC27" s="711"/>
      <c r="AD27" s="709"/>
      <c r="AE27" s="709"/>
      <c r="AF27" s="712"/>
      <c r="AG27" s="931">
        <v>125</v>
      </c>
      <c r="AH27" s="841">
        <v>125</v>
      </c>
      <c r="AI27" s="841">
        <v>125</v>
      </c>
      <c r="AJ27" s="932">
        <v>125</v>
      </c>
      <c r="AK27" s="884"/>
      <c r="AL27" s="841">
        <v>125</v>
      </c>
      <c r="AM27" s="841">
        <v>125</v>
      </c>
      <c r="AN27" s="841">
        <v>125</v>
      </c>
      <c r="AO27" s="841">
        <v>125</v>
      </c>
      <c r="AP27" s="711"/>
      <c r="AQ27" s="709"/>
      <c r="AR27" s="884"/>
      <c r="AS27" s="914"/>
      <c r="AT27" s="884"/>
      <c r="AU27" s="835"/>
      <c r="AV27" s="835"/>
      <c r="AW27" s="710"/>
      <c r="AX27" s="711"/>
      <c r="AY27" s="709"/>
      <c r="AZ27" s="709"/>
      <c r="BA27" s="709"/>
      <c r="BB27" s="710"/>
      <c r="BC27" s="711"/>
      <c r="BD27" s="709"/>
      <c r="BE27" s="709"/>
      <c r="BF27" s="710"/>
      <c r="BG27" s="735"/>
      <c r="BH27" s="692"/>
    </row>
    <row r="28" spans="1:60" ht="68" customHeight="1">
      <c r="A28" s="842" t="s">
        <v>181</v>
      </c>
      <c r="B28" s="831">
        <v>12</v>
      </c>
      <c r="C28" s="738" t="s">
        <v>232</v>
      </c>
      <c r="D28" s="739">
        <v>100</v>
      </c>
      <c r="E28" s="832">
        <f>'TV '!G13+'TV '!G14+'TV '!G15</f>
        <v>63014</v>
      </c>
      <c r="F28" s="880">
        <f>'TV '!I13+'TV '!I14+'TV '!I15</f>
        <v>252056</v>
      </c>
      <c r="G28" s="711"/>
      <c r="H28" s="709"/>
      <c r="I28" s="884"/>
      <c r="J28" s="914"/>
      <c r="K28" s="911">
        <v>100</v>
      </c>
      <c r="L28" s="843">
        <v>100</v>
      </c>
      <c r="M28" s="843">
        <v>100</v>
      </c>
      <c r="N28" s="843">
        <v>100</v>
      </c>
      <c r="O28" s="711"/>
      <c r="P28" s="709"/>
      <c r="Q28" s="709"/>
      <c r="R28" s="709"/>
      <c r="S28" s="710"/>
      <c r="T28" s="836"/>
      <c r="U28" s="837"/>
      <c r="V28" s="837"/>
      <c r="W28" s="838"/>
      <c r="X28" s="911">
        <v>100</v>
      </c>
      <c r="Y28" s="843">
        <v>100</v>
      </c>
      <c r="Z28" s="843">
        <v>100</v>
      </c>
      <c r="AA28" s="843">
        <v>100</v>
      </c>
      <c r="AB28" s="710"/>
      <c r="AC28" s="711"/>
      <c r="AD28" s="709"/>
      <c r="AE28" s="709"/>
      <c r="AF28" s="712"/>
      <c r="AG28" s="836"/>
      <c r="AH28" s="837"/>
      <c r="AI28" s="837"/>
      <c r="AJ28" s="838"/>
      <c r="AK28" s="837"/>
      <c r="AL28" s="837"/>
      <c r="AM28" s="837"/>
      <c r="AN28" s="837"/>
      <c r="AO28" s="838"/>
      <c r="AP28" s="936">
        <v>100</v>
      </c>
      <c r="AQ28" s="843">
        <v>100</v>
      </c>
      <c r="AR28" s="843">
        <v>100</v>
      </c>
      <c r="AS28" s="937">
        <v>100</v>
      </c>
      <c r="AT28" s="714"/>
      <c r="AU28" s="709"/>
      <c r="AV28" s="884"/>
      <c r="AW28" s="835"/>
      <c r="AX28" s="711"/>
      <c r="AY28" s="709"/>
      <c r="AZ28" s="709"/>
      <c r="BA28" s="709"/>
      <c r="BB28" s="710"/>
      <c r="BC28" s="711"/>
      <c r="BD28" s="709"/>
      <c r="BE28" s="709"/>
      <c r="BF28" s="710"/>
      <c r="BG28" s="735"/>
      <c r="BH28" s="692"/>
    </row>
    <row r="29" spans="1:60" ht="68" customHeight="1" thickBot="1">
      <c r="A29" s="842"/>
      <c r="B29" s="831">
        <v>8</v>
      </c>
      <c r="C29" s="738" t="s">
        <v>232</v>
      </c>
      <c r="D29" s="739">
        <v>125</v>
      </c>
      <c r="E29" s="832">
        <f>'TV '!G12</f>
        <v>22891.5</v>
      </c>
      <c r="F29" s="880">
        <f>'TV '!I12</f>
        <v>183132</v>
      </c>
      <c r="G29" s="779"/>
      <c r="H29" s="916"/>
      <c r="I29" s="917"/>
      <c r="J29" s="918"/>
      <c r="K29" s="919"/>
      <c r="L29" s="920"/>
      <c r="M29" s="920"/>
      <c r="N29" s="920"/>
      <c r="O29" s="779"/>
      <c r="P29" s="916"/>
      <c r="Q29" s="921"/>
      <c r="R29" s="922"/>
      <c r="S29" s="923"/>
      <c r="T29" s="924"/>
      <c r="U29" s="925"/>
      <c r="V29" s="925"/>
      <c r="W29" s="926"/>
      <c r="X29" s="928"/>
      <c r="Y29" s="916"/>
      <c r="Z29" s="921"/>
      <c r="AA29" s="922"/>
      <c r="AB29" s="923"/>
      <c r="AC29" s="779"/>
      <c r="AD29" s="916"/>
      <c r="AE29" s="921"/>
      <c r="AF29" s="917"/>
      <c r="AG29" s="933">
        <v>125</v>
      </c>
      <c r="AH29" s="927">
        <v>125</v>
      </c>
      <c r="AI29" s="927">
        <v>125</v>
      </c>
      <c r="AJ29" s="934">
        <v>125</v>
      </c>
      <c r="AK29" s="921"/>
      <c r="AL29" s="927">
        <v>125</v>
      </c>
      <c r="AM29" s="927">
        <v>125</v>
      </c>
      <c r="AN29" s="927">
        <v>125</v>
      </c>
      <c r="AO29" s="927">
        <v>125</v>
      </c>
      <c r="AP29" s="779"/>
      <c r="AQ29" s="916"/>
      <c r="AR29" s="921"/>
      <c r="AS29" s="918"/>
      <c r="AT29" s="928"/>
      <c r="AU29" s="916"/>
      <c r="AV29" s="921"/>
      <c r="AW29" s="922"/>
      <c r="AX29" s="779"/>
      <c r="AY29" s="916"/>
      <c r="AZ29" s="921"/>
      <c r="BA29" s="922"/>
      <c r="BB29" s="923"/>
      <c r="BC29" s="779"/>
      <c r="BD29" s="916"/>
      <c r="BE29" s="921"/>
      <c r="BF29" s="918"/>
      <c r="BG29" s="735"/>
      <c r="BH29" s="692"/>
    </row>
    <row r="30" spans="1:60" ht="68" customHeight="1" thickBot="1">
      <c r="A30" s="1205" t="s">
        <v>294</v>
      </c>
      <c r="B30" s="1205"/>
      <c r="C30" s="1180" t="s">
        <v>295</v>
      </c>
      <c r="D30" s="1181"/>
      <c r="E30" s="826" t="s">
        <v>41</v>
      </c>
      <c r="F30" s="907">
        <f>F24+F25+F26+F27+F28+F29</f>
        <v>1741844</v>
      </c>
      <c r="G30" s="1184"/>
      <c r="H30" s="1185"/>
      <c r="I30" s="1185"/>
      <c r="J30" s="1186"/>
      <c r="K30" s="1185">
        <v>154128</v>
      </c>
      <c r="L30" s="1185"/>
      <c r="M30" s="1185"/>
      <c r="N30" s="1186"/>
      <c r="O30" s="1184"/>
      <c r="P30" s="1185"/>
      <c r="Q30" s="1185"/>
      <c r="R30" s="1185"/>
      <c r="S30" s="1186"/>
      <c r="T30" s="1184"/>
      <c r="U30" s="1185"/>
      <c r="V30" s="1185"/>
      <c r="W30" s="1186"/>
      <c r="X30" s="1184">
        <v>175148</v>
      </c>
      <c r="Y30" s="1185"/>
      <c r="Z30" s="1185"/>
      <c r="AA30" s="1185"/>
      <c r="AB30" s="1186"/>
      <c r="AC30" s="1184"/>
      <c r="AD30" s="1185"/>
      <c r="AE30" s="1185"/>
      <c r="AF30" s="1186"/>
      <c r="AG30" s="1184">
        <v>366496.5</v>
      </c>
      <c r="AH30" s="1185"/>
      <c r="AI30" s="1185"/>
      <c r="AJ30" s="1186"/>
      <c r="AK30" s="1184">
        <v>366496.5</v>
      </c>
      <c r="AL30" s="1185"/>
      <c r="AM30" s="1185"/>
      <c r="AN30" s="1185"/>
      <c r="AO30" s="1186"/>
      <c r="AP30" s="1184">
        <v>175148</v>
      </c>
      <c r="AQ30" s="1185"/>
      <c r="AR30" s="1185"/>
      <c r="AS30" s="1186"/>
      <c r="AT30" s="1185"/>
      <c r="AU30" s="1185"/>
      <c r="AV30" s="1185"/>
      <c r="AW30" s="1186"/>
      <c r="AX30" s="1184"/>
      <c r="AY30" s="1185"/>
      <c r="AZ30" s="1185"/>
      <c r="BA30" s="1185"/>
      <c r="BB30" s="1186"/>
      <c r="BC30" s="1184"/>
      <c r="BD30" s="1185"/>
      <c r="BE30" s="1185"/>
      <c r="BF30" s="1187"/>
      <c r="BG30" s="735"/>
      <c r="BH30" s="692"/>
    </row>
    <row r="31" spans="1:60" ht="88" customHeight="1" thickBot="1">
      <c r="A31" s="844"/>
      <c r="B31" s="845"/>
      <c r="C31" s="845"/>
      <c r="D31" s="845"/>
      <c r="E31" s="845"/>
      <c r="F31" s="845"/>
      <c r="G31" s="1188" t="s">
        <v>193</v>
      </c>
      <c r="H31" s="1189"/>
      <c r="I31" s="1189"/>
      <c r="J31" s="1189"/>
      <c r="K31" s="1189"/>
      <c r="L31" s="1189"/>
      <c r="M31" s="1189"/>
      <c r="N31" s="1189"/>
      <c r="O31" s="1189"/>
      <c r="P31" s="1189"/>
      <c r="Q31" s="1189"/>
      <c r="R31" s="1189"/>
      <c r="S31" s="1189"/>
      <c r="T31" s="1189"/>
      <c r="U31" s="1189"/>
      <c r="V31" s="1189"/>
      <c r="W31" s="1189"/>
      <c r="X31" s="1189"/>
      <c r="Y31" s="1189"/>
      <c r="Z31" s="1189"/>
      <c r="AA31" s="1189"/>
      <c r="AB31" s="1189"/>
      <c r="AC31" s="1189"/>
      <c r="AD31" s="1189"/>
      <c r="AE31" s="1189"/>
      <c r="AF31" s="1189"/>
      <c r="AG31" s="1189"/>
      <c r="AH31" s="1189"/>
      <c r="AI31" s="1189"/>
      <c r="AJ31" s="1189"/>
      <c r="AK31" s="1189"/>
      <c r="AL31" s="1189"/>
      <c r="AM31" s="1189"/>
      <c r="AN31" s="1189"/>
      <c r="AO31" s="1189"/>
      <c r="AP31" s="1189"/>
      <c r="AQ31" s="1189"/>
      <c r="AR31" s="1189"/>
      <c r="AS31" s="1189"/>
      <c r="AT31" s="1189"/>
      <c r="AU31" s="1189"/>
      <c r="AV31" s="1189"/>
      <c r="AW31" s="1189"/>
      <c r="AX31" s="1189"/>
      <c r="AY31" s="1189"/>
      <c r="AZ31" s="1189"/>
      <c r="BA31" s="1189"/>
      <c r="BB31" s="1189"/>
      <c r="BC31" s="1189"/>
      <c r="BD31" s="1189"/>
      <c r="BE31" s="1189"/>
      <c r="BF31" s="1190"/>
      <c r="BG31" s="735"/>
      <c r="BH31" s="692"/>
    </row>
    <row r="32" spans="1:60" ht="68" customHeight="1">
      <c r="A32" s="789" t="s">
        <v>233</v>
      </c>
      <c r="B32" s="789" t="s">
        <v>234</v>
      </c>
      <c r="C32" s="790" t="s">
        <v>235</v>
      </c>
      <c r="D32" s="791" t="s">
        <v>230</v>
      </c>
      <c r="E32" s="791" t="s">
        <v>245</v>
      </c>
      <c r="F32" s="792" t="s">
        <v>218</v>
      </c>
      <c r="G32" s="793"/>
      <c r="H32" s="794"/>
      <c r="I32" s="794"/>
      <c r="J32" s="795"/>
      <c r="K32" s="793"/>
      <c r="L32" s="794"/>
      <c r="M32" s="794"/>
      <c r="N32" s="795"/>
      <c r="O32" s="793"/>
      <c r="P32" s="794"/>
      <c r="Q32" s="794"/>
      <c r="R32" s="794"/>
      <c r="S32" s="795"/>
      <c r="T32" s="793"/>
      <c r="U32" s="794"/>
      <c r="V32" s="794"/>
      <c r="W32" s="795"/>
      <c r="X32" s="793"/>
      <c r="Y32" s="794"/>
      <c r="Z32" s="794"/>
      <c r="AA32" s="794"/>
      <c r="AB32" s="795"/>
      <c r="AC32" s="793"/>
      <c r="AD32" s="794"/>
      <c r="AE32" s="794"/>
      <c r="AF32" s="862"/>
      <c r="AG32" s="798"/>
      <c r="AH32" s="800"/>
      <c r="AI32" s="800"/>
      <c r="AJ32" s="801"/>
      <c r="AK32" s="798"/>
      <c r="AL32" s="800"/>
      <c r="AM32" s="800"/>
      <c r="AN32" s="800"/>
      <c r="AO32" s="801"/>
      <c r="AP32" s="793"/>
      <c r="AQ32" s="794"/>
      <c r="AR32" s="794"/>
      <c r="AS32" s="795"/>
      <c r="AT32" s="793"/>
      <c r="AU32" s="794"/>
      <c r="AV32" s="794"/>
      <c r="AW32" s="795"/>
      <c r="AX32" s="793"/>
      <c r="AY32" s="794"/>
      <c r="AZ32" s="794"/>
      <c r="BA32" s="794"/>
      <c r="BB32" s="795"/>
      <c r="BC32" s="793"/>
      <c r="BD32" s="794"/>
      <c r="BE32" s="794"/>
      <c r="BF32" s="795"/>
      <c r="BG32" s="735"/>
      <c r="BH32" s="692"/>
    </row>
    <row r="33" spans="1:60" ht="68" customHeight="1">
      <c r="A33" s="846" t="s">
        <v>132</v>
      </c>
      <c r="B33" s="737" t="s">
        <v>134</v>
      </c>
      <c r="C33" s="847">
        <v>50</v>
      </c>
      <c r="D33" s="848">
        <v>4</v>
      </c>
      <c r="E33" s="832">
        <f>'OOH '!N4</f>
        <v>1485</v>
      </c>
      <c r="F33" s="740">
        <f>'OOH '!P4</f>
        <v>6988.2352941176468</v>
      </c>
      <c r="G33" s="793"/>
      <c r="H33" s="794"/>
      <c r="I33" s="794"/>
      <c r="J33" s="795"/>
      <c r="K33" s="793"/>
      <c r="L33" s="794"/>
      <c r="M33" s="794"/>
      <c r="N33" s="795"/>
      <c r="O33" s="793"/>
      <c r="P33" s="794"/>
      <c r="Q33" s="794"/>
      <c r="R33" s="794"/>
      <c r="S33" s="795"/>
      <c r="T33" s="793"/>
      <c r="U33" s="794"/>
      <c r="V33" s="794"/>
      <c r="W33" s="795"/>
      <c r="X33" s="849">
        <v>50</v>
      </c>
      <c r="Y33" s="849">
        <v>50</v>
      </c>
      <c r="Z33" s="849">
        <v>50</v>
      </c>
      <c r="AA33" s="849">
        <v>50</v>
      </c>
      <c r="AB33" s="795"/>
      <c r="AC33" s="793"/>
      <c r="AD33" s="794"/>
      <c r="AE33" s="794"/>
      <c r="AF33" s="862"/>
      <c r="AG33" s="793"/>
      <c r="AH33" s="794"/>
      <c r="AI33" s="794"/>
      <c r="AJ33" s="795"/>
      <c r="AK33" s="793"/>
      <c r="AL33" s="794"/>
      <c r="AM33" s="794"/>
      <c r="AN33" s="794"/>
      <c r="AO33" s="795"/>
      <c r="AP33" s="793"/>
      <c r="AQ33" s="794"/>
      <c r="AR33" s="794"/>
      <c r="AS33" s="795"/>
      <c r="AT33" s="793"/>
      <c r="AU33" s="794"/>
      <c r="AV33" s="794"/>
      <c r="AW33" s="795"/>
      <c r="AX33" s="793"/>
      <c r="AY33" s="794"/>
      <c r="AZ33" s="794"/>
      <c r="BA33" s="794"/>
      <c r="BB33" s="795"/>
      <c r="BC33" s="793"/>
      <c r="BD33" s="794"/>
      <c r="BE33" s="794"/>
      <c r="BF33" s="795"/>
      <c r="BG33" s="735"/>
      <c r="BH33" s="692"/>
    </row>
    <row r="34" spans="1:60" ht="68" customHeight="1">
      <c r="A34" s="846"/>
      <c r="B34" s="737" t="s">
        <v>136</v>
      </c>
      <c r="C34" s="847">
        <v>50</v>
      </c>
      <c r="D34" s="848">
        <v>4</v>
      </c>
      <c r="E34" s="832">
        <f>'OOH '!M5</f>
        <v>3529.4117647058824</v>
      </c>
      <c r="F34" s="740">
        <f>'OOH '!P5</f>
        <v>14117.64705882353</v>
      </c>
      <c r="G34" s="793"/>
      <c r="H34" s="794"/>
      <c r="I34" s="794"/>
      <c r="J34" s="795"/>
      <c r="K34" s="793"/>
      <c r="L34" s="794"/>
      <c r="M34" s="794"/>
      <c r="N34" s="795"/>
      <c r="O34" s="793"/>
      <c r="P34" s="794"/>
      <c r="Q34" s="794"/>
      <c r="R34" s="794"/>
      <c r="S34" s="795"/>
      <c r="T34" s="793"/>
      <c r="U34" s="794"/>
      <c r="V34" s="794"/>
      <c r="W34" s="795"/>
      <c r="X34" s="849">
        <v>50</v>
      </c>
      <c r="Y34" s="849">
        <v>50</v>
      </c>
      <c r="Z34" s="849">
        <v>50</v>
      </c>
      <c r="AA34" s="849">
        <v>50</v>
      </c>
      <c r="AB34" s="795"/>
      <c r="AC34" s="793"/>
      <c r="AD34" s="794"/>
      <c r="AE34" s="794"/>
      <c r="AF34" s="862"/>
      <c r="AG34" s="793"/>
      <c r="AH34" s="794"/>
      <c r="AI34" s="794"/>
      <c r="AJ34" s="795"/>
      <c r="AK34" s="793"/>
      <c r="AL34" s="794"/>
      <c r="AM34" s="794"/>
      <c r="AN34" s="794"/>
      <c r="AO34" s="795"/>
      <c r="AP34" s="793"/>
      <c r="AQ34" s="794"/>
      <c r="AR34" s="794"/>
      <c r="AS34" s="795"/>
      <c r="AT34" s="793"/>
      <c r="AU34" s="794"/>
      <c r="AV34" s="794"/>
      <c r="AW34" s="795"/>
      <c r="AX34" s="793"/>
      <c r="AY34" s="794"/>
      <c r="AZ34" s="794"/>
      <c r="BA34" s="794"/>
      <c r="BB34" s="795"/>
      <c r="BC34" s="793"/>
      <c r="BD34" s="794"/>
      <c r="BE34" s="794"/>
      <c r="BF34" s="795"/>
      <c r="BG34" s="735"/>
      <c r="BH34" s="692"/>
    </row>
    <row r="35" spans="1:60" ht="68" customHeight="1">
      <c r="A35" s="846"/>
      <c r="B35" s="737" t="s">
        <v>136</v>
      </c>
      <c r="C35" s="847">
        <v>25</v>
      </c>
      <c r="D35" s="848">
        <v>12</v>
      </c>
      <c r="E35" s="832">
        <f>'OOH '!N6</f>
        <v>1500</v>
      </c>
      <c r="F35" s="740">
        <f>'OOH '!P6</f>
        <v>21176.470588235294</v>
      </c>
      <c r="G35" s="793"/>
      <c r="H35" s="794"/>
      <c r="I35" s="794"/>
      <c r="J35" s="795"/>
      <c r="K35" s="793"/>
      <c r="L35" s="794"/>
      <c r="M35" s="794"/>
      <c r="N35" s="795"/>
      <c r="O35" s="793"/>
      <c r="P35" s="794"/>
      <c r="Q35" s="794"/>
      <c r="R35" s="794"/>
      <c r="S35" s="795"/>
      <c r="T35" s="793"/>
      <c r="U35" s="794"/>
      <c r="V35" s="794"/>
      <c r="W35" s="795"/>
      <c r="X35" s="793"/>
      <c r="Y35" s="794"/>
      <c r="Z35" s="794"/>
      <c r="AA35" s="794"/>
      <c r="AB35" s="795"/>
      <c r="AC35" s="849">
        <v>25</v>
      </c>
      <c r="AD35" s="849">
        <v>25</v>
      </c>
      <c r="AE35" s="849">
        <v>25</v>
      </c>
      <c r="AF35" s="959">
        <v>25</v>
      </c>
      <c r="AG35" s="964">
        <v>25</v>
      </c>
      <c r="AH35" s="849">
        <v>25</v>
      </c>
      <c r="AI35" s="849">
        <v>25</v>
      </c>
      <c r="AJ35" s="971">
        <v>25</v>
      </c>
      <c r="AK35" s="964">
        <v>25</v>
      </c>
      <c r="AL35" s="849">
        <v>25</v>
      </c>
      <c r="AM35" s="849">
        <v>25</v>
      </c>
      <c r="AN35" s="849">
        <v>25</v>
      </c>
      <c r="AO35" s="795"/>
      <c r="AP35" s="793"/>
      <c r="AQ35" s="794"/>
      <c r="AR35" s="794"/>
      <c r="AS35" s="795"/>
      <c r="AT35" s="793"/>
      <c r="AU35" s="794"/>
      <c r="AV35" s="794"/>
      <c r="AW35" s="795"/>
      <c r="AX35" s="793"/>
      <c r="AY35" s="794"/>
      <c r="AZ35" s="794"/>
      <c r="BA35" s="794"/>
      <c r="BB35" s="795"/>
      <c r="BC35" s="793"/>
      <c r="BD35" s="794"/>
      <c r="BE35" s="794"/>
      <c r="BF35" s="795"/>
      <c r="BG35" s="735"/>
      <c r="BH35" s="692"/>
    </row>
    <row r="36" spans="1:60" ht="68" customHeight="1">
      <c r="A36" s="846" t="s">
        <v>140</v>
      </c>
      <c r="B36" s="737" t="s">
        <v>134</v>
      </c>
      <c r="C36" s="847">
        <v>50</v>
      </c>
      <c r="D36" s="848">
        <v>4</v>
      </c>
      <c r="E36" s="832">
        <f>'OOH '!M8</f>
        <v>952.94117647058829</v>
      </c>
      <c r="F36" s="740">
        <f>'OOH '!P8</f>
        <v>3811.7647058823532</v>
      </c>
      <c r="G36" s="793"/>
      <c r="H36" s="794"/>
      <c r="I36" s="794"/>
      <c r="J36" s="795"/>
      <c r="K36" s="793"/>
      <c r="L36" s="794"/>
      <c r="M36" s="794"/>
      <c r="N36" s="795"/>
      <c r="O36" s="793"/>
      <c r="P36" s="794"/>
      <c r="Q36" s="794"/>
      <c r="R36" s="794"/>
      <c r="S36" s="795"/>
      <c r="T36" s="793"/>
      <c r="U36" s="794"/>
      <c r="V36" s="794"/>
      <c r="W36" s="795"/>
      <c r="X36" s="849">
        <v>50</v>
      </c>
      <c r="Y36" s="849">
        <v>50</v>
      </c>
      <c r="Z36" s="849">
        <v>50</v>
      </c>
      <c r="AA36" s="849">
        <v>50</v>
      </c>
      <c r="AB36" s="795"/>
      <c r="AC36" s="793"/>
      <c r="AD36" s="794"/>
      <c r="AE36" s="794"/>
      <c r="AF36" s="862"/>
      <c r="AG36" s="793"/>
      <c r="AH36" s="794"/>
      <c r="AI36" s="794"/>
      <c r="AJ36" s="795"/>
      <c r="AK36" s="793"/>
      <c r="AL36" s="794"/>
      <c r="AM36" s="794"/>
      <c r="AN36" s="794"/>
      <c r="AO36" s="795"/>
      <c r="AP36" s="793"/>
      <c r="AQ36" s="794"/>
      <c r="AR36" s="794"/>
      <c r="AS36" s="795"/>
      <c r="AT36" s="793"/>
      <c r="AU36" s="794"/>
      <c r="AV36" s="794"/>
      <c r="AW36" s="795"/>
      <c r="AX36" s="793"/>
      <c r="AY36" s="794"/>
      <c r="AZ36" s="794"/>
      <c r="BA36" s="794"/>
      <c r="BB36" s="795"/>
      <c r="BC36" s="793"/>
      <c r="BD36" s="794"/>
      <c r="BE36" s="794"/>
      <c r="BF36" s="795"/>
      <c r="BG36" s="735"/>
      <c r="BH36" s="692"/>
    </row>
    <row r="37" spans="1:60" ht="68" customHeight="1">
      <c r="A37" s="850"/>
      <c r="B37" s="737" t="s">
        <v>136</v>
      </c>
      <c r="C37" s="847">
        <v>50</v>
      </c>
      <c r="D37" s="848">
        <v>4</v>
      </c>
      <c r="E37" s="851">
        <f>'OOH '!M9</f>
        <v>10147.058823529413</v>
      </c>
      <c r="F37" s="723">
        <f>'OOH '!P9</f>
        <v>40588.23529411765</v>
      </c>
      <c r="G37" s="793"/>
      <c r="H37" s="794"/>
      <c r="I37" s="794"/>
      <c r="J37" s="795"/>
      <c r="K37" s="793"/>
      <c r="L37" s="794"/>
      <c r="M37" s="794"/>
      <c r="N37" s="795"/>
      <c r="O37" s="793"/>
      <c r="P37" s="794"/>
      <c r="Q37" s="794"/>
      <c r="R37" s="794"/>
      <c r="S37" s="795"/>
      <c r="T37" s="793"/>
      <c r="U37" s="794"/>
      <c r="V37" s="794"/>
      <c r="W37" s="795"/>
      <c r="X37" s="849">
        <v>50</v>
      </c>
      <c r="Y37" s="849">
        <v>50</v>
      </c>
      <c r="Z37" s="849">
        <v>50</v>
      </c>
      <c r="AA37" s="849">
        <v>50</v>
      </c>
      <c r="AB37" s="795"/>
      <c r="AC37" s="793"/>
      <c r="AD37" s="794"/>
      <c r="AE37" s="794"/>
      <c r="AF37" s="862"/>
      <c r="AG37" s="793"/>
      <c r="AH37" s="794"/>
      <c r="AI37" s="794"/>
      <c r="AJ37" s="795"/>
      <c r="AK37" s="793"/>
      <c r="AL37" s="794"/>
      <c r="AM37" s="794"/>
      <c r="AN37" s="794"/>
      <c r="AO37" s="795"/>
      <c r="AP37" s="793"/>
      <c r="AQ37" s="794"/>
      <c r="AR37" s="794"/>
      <c r="AS37" s="795"/>
      <c r="AT37" s="793"/>
      <c r="AU37" s="794"/>
      <c r="AV37" s="794"/>
      <c r="AW37" s="795"/>
      <c r="AX37" s="793"/>
      <c r="AY37" s="794"/>
      <c r="AZ37" s="794"/>
      <c r="BA37" s="794"/>
      <c r="BB37" s="795"/>
      <c r="BC37" s="793"/>
      <c r="BD37" s="794"/>
      <c r="BE37" s="794"/>
      <c r="BF37" s="795"/>
      <c r="BG37" s="735"/>
      <c r="BH37" s="692"/>
    </row>
    <row r="38" spans="1:60" ht="68" customHeight="1">
      <c r="A38" s="852"/>
      <c r="B38" s="737" t="s">
        <v>136</v>
      </c>
      <c r="C38" s="847">
        <v>25</v>
      </c>
      <c r="D38" s="848">
        <v>12</v>
      </c>
      <c r="E38" s="832">
        <f>'OOH '!M10</f>
        <v>3529.4117647058824</v>
      </c>
      <c r="F38" s="740">
        <f>'OOH '!P10</f>
        <v>42352.941176470587</v>
      </c>
      <c r="G38" s="793"/>
      <c r="H38" s="794"/>
      <c r="I38" s="794"/>
      <c r="J38" s="795"/>
      <c r="K38" s="793"/>
      <c r="L38" s="794"/>
      <c r="M38" s="794"/>
      <c r="N38" s="795"/>
      <c r="O38" s="793"/>
      <c r="P38" s="794"/>
      <c r="Q38" s="794"/>
      <c r="R38" s="794"/>
      <c r="S38" s="795"/>
      <c r="T38" s="793"/>
      <c r="U38" s="794"/>
      <c r="V38" s="794"/>
      <c r="W38" s="795"/>
      <c r="X38" s="793"/>
      <c r="Y38" s="794"/>
      <c r="Z38" s="794"/>
      <c r="AA38" s="794"/>
      <c r="AB38" s="795"/>
      <c r="AC38" s="849">
        <v>25</v>
      </c>
      <c r="AD38" s="849">
        <v>25</v>
      </c>
      <c r="AE38" s="849">
        <v>25</v>
      </c>
      <c r="AF38" s="959">
        <v>25</v>
      </c>
      <c r="AG38" s="964">
        <v>25</v>
      </c>
      <c r="AH38" s="849">
        <v>25</v>
      </c>
      <c r="AI38" s="849">
        <v>25</v>
      </c>
      <c r="AJ38" s="971">
        <v>25</v>
      </c>
      <c r="AK38" s="964">
        <v>25</v>
      </c>
      <c r="AL38" s="849">
        <v>25</v>
      </c>
      <c r="AM38" s="849">
        <v>25</v>
      </c>
      <c r="AN38" s="849">
        <v>25</v>
      </c>
      <c r="AO38" s="795"/>
      <c r="AP38" s="793"/>
      <c r="AQ38" s="794"/>
      <c r="AR38" s="794"/>
      <c r="AS38" s="795"/>
      <c r="AT38" s="793"/>
      <c r="AU38" s="794"/>
      <c r="AV38" s="794"/>
      <c r="AW38" s="795"/>
      <c r="AX38" s="793"/>
      <c r="AY38" s="794"/>
      <c r="AZ38" s="794"/>
      <c r="BA38" s="794"/>
      <c r="BB38" s="795"/>
      <c r="BC38" s="793"/>
      <c r="BD38" s="794"/>
      <c r="BE38" s="794"/>
      <c r="BF38" s="795"/>
      <c r="BG38" s="735"/>
      <c r="BH38" s="692"/>
    </row>
    <row r="39" spans="1:60" ht="68" customHeight="1">
      <c r="A39" s="846" t="s">
        <v>145</v>
      </c>
      <c r="B39" s="737" t="s">
        <v>134</v>
      </c>
      <c r="C39" s="847">
        <v>50</v>
      </c>
      <c r="D39" s="848">
        <v>4</v>
      </c>
      <c r="E39" s="832">
        <f>'OOH '!M12</f>
        <v>1647.0588235294117</v>
      </c>
      <c r="F39" s="740">
        <f>'OOH '!P12</f>
        <v>6588.2352941176468</v>
      </c>
      <c r="G39" s="793"/>
      <c r="H39" s="794"/>
      <c r="I39" s="794"/>
      <c r="J39" s="795"/>
      <c r="K39" s="793"/>
      <c r="L39" s="794"/>
      <c r="M39" s="794"/>
      <c r="N39" s="795"/>
      <c r="O39" s="793"/>
      <c r="P39" s="794"/>
      <c r="Q39" s="794"/>
      <c r="R39" s="794"/>
      <c r="S39" s="795"/>
      <c r="T39" s="793"/>
      <c r="U39" s="794"/>
      <c r="V39" s="794"/>
      <c r="W39" s="795"/>
      <c r="X39" s="849">
        <v>50</v>
      </c>
      <c r="Y39" s="849">
        <v>50</v>
      </c>
      <c r="Z39" s="849">
        <v>50</v>
      </c>
      <c r="AA39" s="849">
        <v>50</v>
      </c>
      <c r="AB39" s="795"/>
      <c r="AC39" s="793"/>
      <c r="AD39" s="794"/>
      <c r="AE39" s="794"/>
      <c r="AF39" s="862"/>
      <c r="AG39" s="793"/>
      <c r="AH39" s="794"/>
      <c r="AI39" s="794"/>
      <c r="AJ39" s="795"/>
      <c r="AK39" s="793"/>
      <c r="AL39" s="794"/>
      <c r="AM39" s="794"/>
      <c r="AN39" s="794"/>
      <c r="AO39" s="795"/>
      <c r="AP39" s="793"/>
      <c r="AQ39" s="794"/>
      <c r="AR39" s="794"/>
      <c r="AS39" s="795"/>
      <c r="AT39" s="793"/>
      <c r="AU39" s="794"/>
      <c r="AV39" s="794"/>
      <c r="AW39" s="795"/>
      <c r="AX39" s="793"/>
      <c r="AY39" s="794"/>
      <c r="AZ39" s="794"/>
      <c r="BA39" s="794"/>
      <c r="BB39" s="795"/>
      <c r="BC39" s="793"/>
      <c r="BD39" s="794"/>
      <c r="BE39" s="794"/>
      <c r="BF39" s="795"/>
      <c r="BG39" s="735"/>
      <c r="BH39" s="692"/>
    </row>
    <row r="40" spans="1:60" ht="68" customHeight="1">
      <c r="A40" s="846"/>
      <c r="B40" s="737" t="s">
        <v>136</v>
      </c>
      <c r="C40" s="847">
        <v>50</v>
      </c>
      <c r="D40" s="848">
        <v>4</v>
      </c>
      <c r="E40" s="832">
        <f>'OOH '!M13</f>
        <v>2470.5882352941176</v>
      </c>
      <c r="F40" s="740">
        <f>'OOH '!P13</f>
        <v>9882.3529411764703</v>
      </c>
      <c r="G40" s="793"/>
      <c r="H40" s="794"/>
      <c r="I40" s="794"/>
      <c r="J40" s="795"/>
      <c r="K40" s="793"/>
      <c r="L40" s="794"/>
      <c r="M40" s="794"/>
      <c r="N40" s="795"/>
      <c r="O40" s="793"/>
      <c r="P40" s="794"/>
      <c r="Q40" s="794"/>
      <c r="R40" s="794"/>
      <c r="S40" s="795"/>
      <c r="T40" s="793"/>
      <c r="U40" s="794"/>
      <c r="V40" s="794"/>
      <c r="W40" s="795"/>
      <c r="X40" s="849">
        <v>50</v>
      </c>
      <c r="Y40" s="849">
        <v>50</v>
      </c>
      <c r="Z40" s="849">
        <v>50</v>
      </c>
      <c r="AA40" s="849">
        <v>50</v>
      </c>
      <c r="AB40" s="795"/>
      <c r="AC40" s="793"/>
      <c r="AD40" s="794"/>
      <c r="AE40" s="794"/>
      <c r="AF40" s="862"/>
      <c r="AG40" s="793"/>
      <c r="AH40" s="794"/>
      <c r="AI40" s="794"/>
      <c r="AJ40" s="795"/>
      <c r="AK40" s="793"/>
      <c r="AL40" s="794"/>
      <c r="AM40" s="794"/>
      <c r="AN40" s="794"/>
      <c r="AO40" s="795"/>
      <c r="AP40" s="793"/>
      <c r="AQ40" s="794"/>
      <c r="AR40" s="794"/>
      <c r="AS40" s="795"/>
      <c r="AT40" s="793"/>
      <c r="AU40" s="794"/>
      <c r="AV40" s="794"/>
      <c r="AW40" s="795"/>
      <c r="AX40" s="793"/>
      <c r="AY40" s="794"/>
      <c r="AZ40" s="794"/>
      <c r="BA40" s="794"/>
      <c r="BB40" s="795"/>
      <c r="BC40" s="793"/>
      <c r="BD40" s="794"/>
      <c r="BE40" s="794"/>
      <c r="BF40" s="795"/>
      <c r="BG40" s="735"/>
      <c r="BH40" s="692"/>
    </row>
    <row r="41" spans="1:60" ht="68" customHeight="1">
      <c r="A41" s="846"/>
      <c r="B41" s="737" t="s">
        <v>136</v>
      </c>
      <c r="C41" s="847">
        <v>25</v>
      </c>
      <c r="D41" s="848">
        <v>12</v>
      </c>
      <c r="E41" s="832">
        <f>'OOH '!M14</f>
        <v>1411.7647058823529</v>
      </c>
      <c r="F41" s="740">
        <f>'OOH '!P14</f>
        <v>16941.176470588234</v>
      </c>
      <c r="G41" s="793"/>
      <c r="H41" s="794"/>
      <c r="I41" s="794"/>
      <c r="J41" s="795"/>
      <c r="K41" s="793"/>
      <c r="L41" s="794"/>
      <c r="M41" s="794"/>
      <c r="N41" s="795"/>
      <c r="O41" s="793"/>
      <c r="P41" s="794"/>
      <c r="Q41" s="794"/>
      <c r="R41" s="794"/>
      <c r="S41" s="795"/>
      <c r="T41" s="793"/>
      <c r="U41" s="794"/>
      <c r="V41" s="794"/>
      <c r="W41" s="795"/>
      <c r="X41" s="793"/>
      <c r="Y41" s="794"/>
      <c r="Z41" s="794"/>
      <c r="AA41" s="794"/>
      <c r="AB41" s="795"/>
      <c r="AC41" s="849">
        <v>25</v>
      </c>
      <c r="AD41" s="849">
        <v>25</v>
      </c>
      <c r="AE41" s="849">
        <v>25</v>
      </c>
      <c r="AF41" s="959">
        <v>25</v>
      </c>
      <c r="AG41" s="964">
        <v>25</v>
      </c>
      <c r="AH41" s="849">
        <v>25</v>
      </c>
      <c r="AI41" s="849">
        <v>25</v>
      </c>
      <c r="AJ41" s="971">
        <v>25</v>
      </c>
      <c r="AK41" s="964">
        <v>25</v>
      </c>
      <c r="AL41" s="849">
        <v>25</v>
      </c>
      <c r="AM41" s="849">
        <v>25</v>
      </c>
      <c r="AN41" s="849">
        <v>25</v>
      </c>
      <c r="AO41" s="795"/>
      <c r="AP41" s="793"/>
      <c r="AQ41" s="794"/>
      <c r="AR41" s="794"/>
      <c r="AS41" s="795"/>
      <c r="AT41" s="793"/>
      <c r="AU41" s="794"/>
      <c r="AV41" s="794"/>
      <c r="AW41" s="795"/>
      <c r="AX41" s="793"/>
      <c r="AY41" s="794"/>
      <c r="AZ41" s="794"/>
      <c r="BA41" s="794"/>
      <c r="BB41" s="795"/>
      <c r="BC41" s="793"/>
      <c r="BD41" s="794"/>
      <c r="BE41" s="794"/>
      <c r="BF41" s="795"/>
      <c r="BG41" s="735"/>
      <c r="BH41" s="692"/>
    </row>
    <row r="42" spans="1:60" ht="68" customHeight="1">
      <c r="A42" s="853" t="s">
        <v>70</v>
      </c>
      <c r="B42" s="737" t="s">
        <v>134</v>
      </c>
      <c r="C42" s="847">
        <v>50</v>
      </c>
      <c r="D42" s="848">
        <v>4</v>
      </c>
      <c r="E42" s="832">
        <f>'OOH '!M16</f>
        <v>19301.470588235294</v>
      </c>
      <c r="F42" s="740">
        <f>'OOH '!P16</f>
        <v>77205.882352941175</v>
      </c>
      <c r="G42" s="793"/>
      <c r="H42" s="794"/>
      <c r="I42" s="794"/>
      <c r="J42" s="795"/>
      <c r="K42" s="793"/>
      <c r="L42" s="794"/>
      <c r="M42" s="794"/>
      <c r="N42" s="795"/>
      <c r="O42" s="793"/>
      <c r="P42" s="794"/>
      <c r="Q42" s="794"/>
      <c r="R42" s="794"/>
      <c r="S42" s="795"/>
      <c r="T42" s="793"/>
      <c r="U42" s="794"/>
      <c r="V42" s="794"/>
      <c r="W42" s="795"/>
      <c r="X42" s="854">
        <v>50</v>
      </c>
      <c r="Y42" s="854">
        <v>50</v>
      </c>
      <c r="Z42" s="854">
        <v>50</v>
      </c>
      <c r="AA42" s="854">
        <v>50</v>
      </c>
      <c r="AB42" s="795"/>
      <c r="AC42" s="793"/>
      <c r="AD42" s="794"/>
      <c r="AE42" s="794"/>
      <c r="AF42" s="862"/>
      <c r="AG42" s="793"/>
      <c r="AH42" s="794"/>
      <c r="AI42" s="794"/>
      <c r="AJ42" s="795"/>
      <c r="AK42" s="793"/>
      <c r="AL42" s="794"/>
      <c r="AM42" s="794"/>
      <c r="AN42" s="794"/>
      <c r="AO42" s="795"/>
      <c r="AP42" s="793"/>
      <c r="AQ42" s="794"/>
      <c r="AR42" s="794"/>
      <c r="AS42" s="795"/>
      <c r="AT42" s="793"/>
      <c r="AU42" s="794"/>
      <c r="AV42" s="794"/>
      <c r="AW42" s="795"/>
      <c r="AX42" s="793"/>
      <c r="AY42" s="794"/>
      <c r="AZ42" s="794"/>
      <c r="BA42" s="794"/>
      <c r="BB42" s="795"/>
      <c r="BC42" s="793"/>
      <c r="BD42" s="794"/>
      <c r="BE42" s="794"/>
      <c r="BF42" s="795"/>
      <c r="BG42" s="735"/>
      <c r="BH42" s="692"/>
    </row>
    <row r="43" spans="1:60" ht="68" customHeight="1">
      <c r="A43" s="855"/>
      <c r="B43" s="737" t="s">
        <v>136</v>
      </c>
      <c r="C43" s="847">
        <v>50</v>
      </c>
      <c r="D43" s="848">
        <v>4</v>
      </c>
      <c r="E43" s="832">
        <f>'OOH '!M17</f>
        <v>39705.882352941175</v>
      </c>
      <c r="F43" s="740">
        <f>'OOH '!P17</f>
        <v>158823.5294117647</v>
      </c>
      <c r="G43" s="793"/>
      <c r="H43" s="794"/>
      <c r="I43" s="794"/>
      <c r="J43" s="795"/>
      <c r="K43" s="793"/>
      <c r="L43" s="794"/>
      <c r="M43" s="794"/>
      <c r="N43" s="795"/>
      <c r="O43" s="793"/>
      <c r="P43" s="794"/>
      <c r="Q43" s="794"/>
      <c r="R43" s="794"/>
      <c r="S43" s="795"/>
      <c r="T43" s="793"/>
      <c r="U43" s="794"/>
      <c r="V43" s="794"/>
      <c r="W43" s="795"/>
      <c r="X43" s="854">
        <v>50</v>
      </c>
      <c r="Y43" s="854">
        <v>50</v>
      </c>
      <c r="Z43" s="854">
        <v>50</v>
      </c>
      <c r="AA43" s="854">
        <v>50</v>
      </c>
      <c r="AB43" s="795"/>
      <c r="AC43" s="793"/>
      <c r="AD43" s="794"/>
      <c r="AE43" s="794"/>
      <c r="AF43" s="862"/>
      <c r="AG43" s="793"/>
      <c r="AH43" s="794"/>
      <c r="AI43" s="794"/>
      <c r="AJ43" s="795"/>
      <c r="AK43" s="793"/>
      <c r="AL43" s="794"/>
      <c r="AM43" s="794"/>
      <c r="AN43" s="794"/>
      <c r="AO43" s="795"/>
      <c r="AP43" s="793"/>
      <c r="AQ43" s="794"/>
      <c r="AR43" s="794"/>
      <c r="AS43" s="795"/>
      <c r="AT43" s="793"/>
      <c r="AU43" s="794"/>
      <c r="AV43" s="794"/>
      <c r="AW43" s="795"/>
      <c r="AX43" s="793"/>
      <c r="AY43" s="794"/>
      <c r="AZ43" s="794"/>
      <c r="BA43" s="794"/>
      <c r="BB43" s="795"/>
      <c r="BC43" s="793"/>
      <c r="BD43" s="794"/>
      <c r="BE43" s="794"/>
      <c r="BF43" s="795"/>
      <c r="BG43" s="735"/>
      <c r="BH43" s="692"/>
    </row>
    <row r="44" spans="1:60" ht="68" customHeight="1">
      <c r="A44" s="856"/>
      <c r="B44" s="737" t="s">
        <v>136</v>
      </c>
      <c r="C44" s="847">
        <v>25</v>
      </c>
      <c r="D44" s="848">
        <v>12</v>
      </c>
      <c r="E44" s="851">
        <f>'OOH '!M18</f>
        <v>19852.941176470587</v>
      </c>
      <c r="F44" s="723">
        <f>'OOH '!P18</f>
        <v>238235.29411764708</v>
      </c>
      <c r="G44" s="793"/>
      <c r="H44" s="794"/>
      <c r="I44" s="794"/>
      <c r="J44" s="795"/>
      <c r="K44" s="793"/>
      <c r="L44" s="794"/>
      <c r="M44" s="794"/>
      <c r="N44" s="795"/>
      <c r="O44" s="793"/>
      <c r="P44" s="794"/>
      <c r="Q44" s="794"/>
      <c r="R44" s="794"/>
      <c r="S44" s="795"/>
      <c r="T44" s="793"/>
      <c r="U44" s="794"/>
      <c r="V44" s="794"/>
      <c r="W44" s="795"/>
      <c r="X44" s="793"/>
      <c r="Y44" s="794"/>
      <c r="Z44" s="794"/>
      <c r="AA44" s="794"/>
      <c r="AB44" s="795"/>
      <c r="AC44" s="854">
        <v>25</v>
      </c>
      <c r="AD44" s="854">
        <v>25</v>
      </c>
      <c r="AE44" s="854">
        <v>25</v>
      </c>
      <c r="AF44" s="960">
        <v>25</v>
      </c>
      <c r="AG44" s="965">
        <v>25</v>
      </c>
      <c r="AH44" s="854">
        <v>25</v>
      </c>
      <c r="AI44" s="854">
        <v>25</v>
      </c>
      <c r="AJ44" s="972">
        <v>25</v>
      </c>
      <c r="AK44" s="965">
        <v>25</v>
      </c>
      <c r="AL44" s="854">
        <v>25</v>
      </c>
      <c r="AM44" s="854">
        <v>25</v>
      </c>
      <c r="AN44" s="854">
        <v>25</v>
      </c>
      <c r="AO44" s="795"/>
      <c r="AP44" s="793"/>
      <c r="AQ44" s="794"/>
      <c r="AR44" s="794"/>
      <c r="AS44" s="795"/>
      <c r="AT44" s="793"/>
      <c r="AU44" s="794"/>
      <c r="AV44" s="794"/>
      <c r="AW44" s="795"/>
      <c r="AX44" s="793"/>
      <c r="AY44" s="794"/>
      <c r="AZ44" s="794"/>
      <c r="BA44" s="794"/>
      <c r="BB44" s="795"/>
      <c r="BC44" s="793"/>
      <c r="BD44" s="794"/>
      <c r="BE44" s="794"/>
      <c r="BF44" s="795"/>
      <c r="BG44" s="735"/>
      <c r="BH44" s="692"/>
    </row>
    <row r="45" spans="1:60" ht="68" customHeight="1">
      <c r="A45" s="857" t="s">
        <v>71</v>
      </c>
      <c r="B45" s="737" t="s">
        <v>134</v>
      </c>
      <c r="C45" s="847">
        <v>50</v>
      </c>
      <c r="D45" s="848">
        <v>4</v>
      </c>
      <c r="E45" s="851">
        <f>'OOH '!M20</f>
        <v>65594.117647058825</v>
      </c>
      <c r="F45" s="723">
        <f>'OOH '!P20</f>
        <v>262376.4705882353</v>
      </c>
      <c r="G45" s="793"/>
      <c r="H45" s="794"/>
      <c r="I45" s="794"/>
      <c r="J45" s="795"/>
      <c r="K45" s="793"/>
      <c r="L45" s="794"/>
      <c r="M45" s="794"/>
      <c r="N45" s="795"/>
      <c r="O45" s="793"/>
      <c r="P45" s="794"/>
      <c r="Q45" s="794"/>
      <c r="R45" s="794"/>
      <c r="S45" s="795"/>
      <c r="T45" s="793"/>
      <c r="U45" s="794"/>
      <c r="V45" s="794"/>
      <c r="W45" s="795"/>
      <c r="X45" s="858">
        <v>50</v>
      </c>
      <c r="Y45" s="858">
        <v>50</v>
      </c>
      <c r="Z45" s="858">
        <v>50</v>
      </c>
      <c r="AA45" s="858">
        <v>50</v>
      </c>
      <c r="AB45" s="795"/>
      <c r="AC45" s="793"/>
      <c r="AD45" s="794"/>
      <c r="AE45" s="794"/>
      <c r="AF45" s="862"/>
      <c r="AG45" s="793"/>
      <c r="AH45" s="794"/>
      <c r="AI45" s="794"/>
      <c r="AJ45" s="795"/>
      <c r="AK45" s="793"/>
      <c r="AL45" s="794"/>
      <c r="AM45" s="794"/>
      <c r="AN45" s="794"/>
      <c r="AO45" s="795"/>
      <c r="AP45" s="793"/>
      <c r="AQ45" s="794"/>
      <c r="AR45" s="794"/>
      <c r="AS45" s="795"/>
      <c r="AT45" s="793"/>
      <c r="AU45" s="794"/>
      <c r="AV45" s="794"/>
      <c r="AW45" s="795"/>
      <c r="AX45" s="793"/>
      <c r="AY45" s="794"/>
      <c r="AZ45" s="794"/>
      <c r="BA45" s="794"/>
      <c r="BB45" s="795"/>
      <c r="BC45" s="793"/>
      <c r="BD45" s="794"/>
      <c r="BE45" s="794"/>
      <c r="BF45" s="795"/>
      <c r="BG45" s="735"/>
      <c r="BH45" s="692"/>
    </row>
    <row r="46" spans="1:60" ht="68" customHeight="1">
      <c r="A46" s="857"/>
      <c r="B46" s="737" t="s">
        <v>136</v>
      </c>
      <c r="C46" s="847">
        <v>50</v>
      </c>
      <c r="D46" s="848">
        <v>4</v>
      </c>
      <c r="E46" s="851">
        <f>'OOH '!M21</f>
        <v>87008.823529411762</v>
      </c>
      <c r="F46" s="723">
        <f>'OOH '!P21</f>
        <v>348035.29411764705</v>
      </c>
      <c r="G46" s="793"/>
      <c r="H46" s="794"/>
      <c r="I46" s="794"/>
      <c r="J46" s="795"/>
      <c r="K46" s="793"/>
      <c r="L46" s="794"/>
      <c r="M46" s="794"/>
      <c r="N46" s="795"/>
      <c r="O46" s="793"/>
      <c r="P46" s="794"/>
      <c r="Q46" s="794"/>
      <c r="R46" s="794"/>
      <c r="S46" s="795"/>
      <c r="T46" s="793"/>
      <c r="U46" s="794"/>
      <c r="V46" s="794"/>
      <c r="W46" s="795"/>
      <c r="X46" s="858">
        <v>50</v>
      </c>
      <c r="Y46" s="858">
        <v>50</v>
      </c>
      <c r="Z46" s="858">
        <v>50</v>
      </c>
      <c r="AA46" s="858">
        <v>50</v>
      </c>
      <c r="AB46" s="795"/>
      <c r="AC46" s="793"/>
      <c r="AD46" s="794"/>
      <c r="AE46" s="794"/>
      <c r="AF46" s="862"/>
      <c r="AG46" s="793"/>
      <c r="AH46" s="794"/>
      <c r="AI46" s="794"/>
      <c r="AJ46" s="795"/>
      <c r="AK46" s="793"/>
      <c r="AL46" s="794"/>
      <c r="AM46" s="794"/>
      <c r="AN46" s="794"/>
      <c r="AO46" s="795"/>
      <c r="AP46" s="793"/>
      <c r="AQ46" s="794"/>
      <c r="AR46" s="794"/>
      <c r="AS46" s="795"/>
      <c r="AT46" s="793"/>
      <c r="AU46" s="794"/>
      <c r="AV46" s="794"/>
      <c r="AW46" s="795"/>
      <c r="AX46" s="793"/>
      <c r="AY46" s="794"/>
      <c r="AZ46" s="794"/>
      <c r="BA46" s="794"/>
      <c r="BB46" s="795"/>
      <c r="BC46" s="793"/>
      <c r="BD46" s="794"/>
      <c r="BE46" s="794"/>
      <c r="BF46" s="795"/>
      <c r="BG46" s="735"/>
      <c r="BH46" s="692"/>
    </row>
    <row r="47" spans="1:60" ht="68" customHeight="1">
      <c r="A47" s="857"/>
      <c r="B47" s="737" t="s">
        <v>136</v>
      </c>
      <c r="C47" s="847">
        <v>25</v>
      </c>
      <c r="D47" s="848">
        <v>12</v>
      </c>
      <c r="E47" s="851">
        <f>'OOH '!M22</f>
        <v>43755.882352941175</v>
      </c>
      <c r="F47" s="723">
        <f>'OOH '!P22</f>
        <v>525070.5882352941</v>
      </c>
      <c r="G47" s="793"/>
      <c r="H47" s="794"/>
      <c r="I47" s="794"/>
      <c r="J47" s="795"/>
      <c r="K47" s="793"/>
      <c r="L47" s="794"/>
      <c r="M47" s="794"/>
      <c r="N47" s="795"/>
      <c r="O47" s="793"/>
      <c r="P47" s="794"/>
      <c r="Q47" s="794"/>
      <c r="R47" s="794"/>
      <c r="S47" s="795"/>
      <c r="T47" s="793"/>
      <c r="U47" s="794"/>
      <c r="V47" s="794"/>
      <c r="W47" s="795"/>
      <c r="X47" s="859"/>
      <c r="Y47" s="859"/>
      <c r="Z47" s="859"/>
      <c r="AA47" s="859"/>
      <c r="AB47" s="795"/>
      <c r="AC47" s="858">
        <v>25</v>
      </c>
      <c r="AD47" s="858">
        <v>25</v>
      </c>
      <c r="AE47" s="858">
        <v>25</v>
      </c>
      <c r="AF47" s="961">
        <v>25</v>
      </c>
      <c r="AG47" s="966">
        <v>25</v>
      </c>
      <c r="AH47" s="858">
        <v>25</v>
      </c>
      <c r="AI47" s="858">
        <v>25</v>
      </c>
      <c r="AJ47" s="973">
        <v>25</v>
      </c>
      <c r="AK47" s="966">
        <v>25</v>
      </c>
      <c r="AL47" s="858">
        <v>25</v>
      </c>
      <c r="AM47" s="858">
        <v>25</v>
      </c>
      <c r="AN47" s="858">
        <v>25</v>
      </c>
      <c r="AO47" s="795"/>
      <c r="AP47" s="793"/>
      <c r="AQ47" s="794"/>
      <c r="AR47" s="794"/>
      <c r="AS47" s="795"/>
      <c r="AT47" s="793"/>
      <c r="AU47" s="794"/>
      <c r="AV47" s="794"/>
      <c r="AW47" s="795"/>
      <c r="AX47" s="793"/>
      <c r="AY47" s="794"/>
      <c r="AZ47" s="794"/>
      <c r="BA47" s="794"/>
      <c r="BB47" s="795"/>
      <c r="BC47" s="793"/>
      <c r="BD47" s="794"/>
      <c r="BE47" s="794"/>
      <c r="BF47" s="795"/>
      <c r="BG47" s="735"/>
      <c r="BH47" s="692"/>
    </row>
    <row r="48" spans="1:60" ht="68" customHeight="1">
      <c r="A48" s="860" t="s">
        <v>157</v>
      </c>
      <c r="B48" s="737" t="s">
        <v>134</v>
      </c>
      <c r="C48" s="847">
        <v>50</v>
      </c>
      <c r="D48" s="848">
        <v>4</v>
      </c>
      <c r="E48" s="851">
        <f>'OOH '!M24</f>
        <v>4058.8235294117649</v>
      </c>
      <c r="F48" s="723">
        <f>'OOH '!P24</f>
        <v>16235.294117647059</v>
      </c>
      <c r="G48" s="793"/>
      <c r="H48" s="794"/>
      <c r="I48" s="794"/>
      <c r="J48" s="795"/>
      <c r="K48" s="793"/>
      <c r="L48" s="794"/>
      <c r="M48" s="794"/>
      <c r="N48" s="795"/>
      <c r="O48" s="793"/>
      <c r="P48" s="794"/>
      <c r="Q48" s="794"/>
      <c r="R48" s="794"/>
      <c r="S48" s="795"/>
      <c r="T48" s="793"/>
      <c r="U48" s="794"/>
      <c r="V48" s="794"/>
      <c r="W48" s="795"/>
      <c r="X48" s="861">
        <v>50</v>
      </c>
      <c r="Y48" s="861">
        <v>50</v>
      </c>
      <c r="Z48" s="861">
        <v>50</v>
      </c>
      <c r="AA48" s="861">
        <v>50</v>
      </c>
      <c r="AB48" s="795"/>
      <c r="AC48" s="793"/>
      <c r="AD48" s="794"/>
      <c r="AE48" s="794"/>
      <c r="AF48" s="862"/>
      <c r="AG48" s="793"/>
      <c r="AH48" s="794"/>
      <c r="AI48" s="794"/>
      <c r="AJ48" s="795"/>
      <c r="AK48" s="793"/>
      <c r="AL48" s="794"/>
      <c r="AM48" s="794"/>
      <c r="AN48" s="794"/>
      <c r="AO48" s="795"/>
      <c r="AP48" s="793"/>
      <c r="AQ48" s="794"/>
      <c r="AR48" s="794"/>
      <c r="AS48" s="795"/>
      <c r="AT48" s="793"/>
      <c r="AU48" s="794"/>
      <c r="AV48" s="794"/>
      <c r="AW48" s="795"/>
      <c r="AX48" s="793"/>
      <c r="AY48" s="794"/>
      <c r="AZ48" s="794"/>
      <c r="BA48" s="794"/>
      <c r="BB48" s="795"/>
      <c r="BC48" s="793"/>
      <c r="BD48" s="794"/>
      <c r="BE48" s="794"/>
      <c r="BF48" s="795"/>
      <c r="BG48" s="735"/>
      <c r="BH48" s="692"/>
    </row>
    <row r="49" spans="1:60" ht="68" customHeight="1">
      <c r="A49" s="860"/>
      <c r="B49" s="737" t="s">
        <v>136</v>
      </c>
      <c r="C49" s="847">
        <v>50</v>
      </c>
      <c r="D49" s="848">
        <v>4</v>
      </c>
      <c r="E49" s="851">
        <f>'OOH '!M25</f>
        <v>11029.411764705883</v>
      </c>
      <c r="F49" s="723">
        <f>'OOH '!P25</f>
        <v>44117.647058823532</v>
      </c>
      <c r="G49" s="793"/>
      <c r="H49" s="794"/>
      <c r="I49" s="794"/>
      <c r="J49" s="795"/>
      <c r="K49" s="793"/>
      <c r="L49" s="794"/>
      <c r="M49" s="794"/>
      <c r="N49" s="795"/>
      <c r="O49" s="793"/>
      <c r="P49" s="794"/>
      <c r="Q49" s="794"/>
      <c r="R49" s="794"/>
      <c r="S49" s="795"/>
      <c r="T49" s="793"/>
      <c r="U49" s="794"/>
      <c r="V49" s="794"/>
      <c r="W49" s="795"/>
      <c r="X49" s="861">
        <v>50</v>
      </c>
      <c r="Y49" s="861">
        <v>50</v>
      </c>
      <c r="Z49" s="861">
        <v>50</v>
      </c>
      <c r="AA49" s="861">
        <v>50</v>
      </c>
      <c r="AB49" s="795"/>
      <c r="AC49" s="793"/>
      <c r="AD49" s="794"/>
      <c r="AE49" s="794"/>
      <c r="AF49" s="862"/>
      <c r="AG49" s="793"/>
      <c r="AH49" s="794"/>
      <c r="AI49" s="794"/>
      <c r="AJ49" s="795"/>
      <c r="AK49" s="793"/>
      <c r="AL49" s="794"/>
      <c r="AM49" s="794"/>
      <c r="AN49" s="794"/>
      <c r="AO49" s="795"/>
      <c r="AP49" s="793"/>
      <c r="AQ49" s="794"/>
      <c r="AR49" s="794"/>
      <c r="AS49" s="795"/>
      <c r="AT49" s="793"/>
      <c r="AU49" s="794"/>
      <c r="AV49" s="794"/>
      <c r="AW49" s="795"/>
      <c r="AX49" s="793"/>
      <c r="AY49" s="794"/>
      <c r="AZ49" s="794"/>
      <c r="BA49" s="794"/>
      <c r="BB49" s="795"/>
      <c r="BC49" s="793"/>
      <c r="BD49" s="794"/>
      <c r="BE49" s="794"/>
      <c r="BF49" s="795"/>
      <c r="BG49" s="735"/>
      <c r="BH49" s="692"/>
    </row>
    <row r="50" spans="1:60" ht="68" customHeight="1">
      <c r="A50" s="860"/>
      <c r="B50" s="737" t="s">
        <v>136</v>
      </c>
      <c r="C50" s="847">
        <v>25</v>
      </c>
      <c r="D50" s="848">
        <v>12</v>
      </c>
      <c r="E50" s="851">
        <f>'OOH '!M26</f>
        <v>5735.2941176470586</v>
      </c>
      <c r="F50" s="723">
        <f>'OOH '!P26</f>
        <v>68823.529411764714</v>
      </c>
      <c r="G50" s="793"/>
      <c r="H50" s="794"/>
      <c r="I50" s="794"/>
      <c r="J50" s="795"/>
      <c r="K50" s="793"/>
      <c r="L50" s="794"/>
      <c r="M50" s="794"/>
      <c r="N50" s="795"/>
      <c r="O50" s="793"/>
      <c r="P50" s="794"/>
      <c r="Q50" s="794"/>
      <c r="R50" s="794"/>
      <c r="S50" s="795"/>
      <c r="T50" s="793"/>
      <c r="U50" s="794"/>
      <c r="V50" s="794"/>
      <c r="W50" s="795"/>
      <c r="X50" s="859"/>
      <c r="Y50" s="859"/>
      <c r="Z50" s="859"/>
      <c r="AA50" s="859"/>
      <c r="AB50" s="795"/>
      <c r="AC50" s="861">
        <v>25</v>
      </c>
      <c r="AD50" s="861">
        <v>25</v>
      </c>
      <c r="AE50" s="861">
        <v>25</v>
      </c>
      <c r="AF50" s="962">
        <v>25</v>
      </c>
      <c r="AG50" s="967">
        <v>25</v>
      </c>
      <c r="AH50" s="861">
        <v>25</v>
      </c>
      <c r="AI50" s="861">
        <v>25</v>
      </c>
      <c r="AJ50" s="974">
        <v>25</v>
      </c>
      <c r="AK50" s="967">
        <v>25</v>
      </c>
      <c r="AL50" s="861">
        <v>25</v>
      </c>
      <c r="AM50" s="861">
        <v>25</v>
      </c>
      <c r="AN50" s="861">
        <v>25</v>
      </c>
      <c r="AO50" s="795"/>
      <c r="AP50" s="793"/>
      <c r="AQ50" s="794"/>
      <c r="AR50" s="794"/>
      <c r="AS50" s="795"/>
      <c r="AT50" s="793"/>
      <c r="AU50" s="794"/>
      <c r="AV50" s="794"/>
      <c r="AW50" s="795"/>
      <c r="AX50" s="793"/>
      <c r="AY50" s="794"/>
      <c r="AZ50" s="794"/>
      <c r="BA50" s="794"/>
      <c r="BB50" s="795"/>
      <c r="BC50" s="793"/>
      <c r="BD50" s="794"/>
      <c r="BE50" s="794"/>
      <c r="BF50" s="795"/>
      <c r="BG50" s="735"/>
      <c r="BH50" s="692"/>
    </row>
    <row r="51" spans="1:60" ht="68" customHeight="1">
      <c r="A51" s="860" t="s">
        <v>162</v>
      </c>
      <c r="B51" s="737" t="s">
        <v>134</v>
      </c>
      <c r="C51" s="847">
        <v>50</v>
      </c>
      <c r="D51" s="848">
        <v>4</v>
      </c>
      <c r="E51" s="851">
        <f>'OOH '!M28</f>
        <v>1911.7647058823529</v>
      </c>
      <c r="F51" s="723">
        <f>'OOH '!P28</f>
        <v>7647.0588235294117</v>
      </c>
      <c r="G51" s="793"/>
      <c r="H51" s="794"/>
      <c r="I51" s="794"/>
      <c r="J51" s="795"/>
      <c r="K51" s="793"/>
      <c r="L51" s="794"/>
      <c r="M51" s="794"/>
      <c r="N51" s="795"/>
      <c r="O51" s="793"/>
      <c r="P51" s="794"/>
      <c r="Q51" s="794"/>
      <c r="R51" s="794"/>
      <c r="S51" s="795"/>
      <c r="T51" s="793"/>
      <c r="U51" s="794"/>
      <c r="V51" s="794"/>
      <c r="W51" s="862"/>
      <c r="X51" s="861">
        <v>50</v>
      </c>
      <c r="Y51" s="861">
        <v>50</v>
      </c>
      <c r="Z51" s="861">
        <v>50</v>
      </c>
      <c r="AA51" s="861">
        <v>50</v>
      </c>
      <c r="AB51" s="795"/>
      <c r="AC51" s="793"/>
      <c r="AD51" s="794"/>
      <c r="AE51" s="794"/>
      <c r="AF51" s="862"/>
      <c r="AG51" s="793"/>
      <c r="AH51" s="794"/>
      <c r="AI51" s="794"/>
      <c r="AJ51" s="795"/>
      <c r="AK51" s="793"/>
      <c r="AL51" s="794"/>
      <c r="AM51" s="794"/>
      <c r="AN51" s="794"/>
      <c r="AO51" s="795"/>
      <c r="AP51" s="793"/>
      <c r="AQ51" s="794"/>
      <c r="AR51" s="794"/>
      <c r="AS51" s="795"/>
      <c r="AT51" s="793"/>
      <c r="AU51" s="794"/>
      <c r="AV51" s="794"/>
      <c r="AW51" s="795"/>
      <c r="AX51" s="793"/>
      <c r="AY51" s="794"/>
      <c r="AZ51" s="794"/>
      <c r="BA51" s="794"/>
      <c r="BB51" s="795"/>
      <c r="BC51" s="793"/>
      <c r="BD51" s="794"/>
      <c r="BE51" s="794"/>
      <c r="BF51" s="795"/>
      <c r="BG51" s="735"/>
      <c r="BH51" s="692"/>
    </row>
    <row r="52" spans="1:60" ht="68" customHeight="1">
      <c r="A52" s="860"/>
      <c r="B52" s="737" t="s">
        <v>136</v>
      </c>
      <c r="C52" s="847">
        <v>50</v>
      </c>
      <c r="D52" s="848">
        <v>4</v>
      </c>
      <c r="E52" s="851">
        <f>'OOH '!M29</f>
        <v>4411.7647058823532</v>
      </c>
      <c r="F52" s="723">
        <f>'OOH '!P29</f>
        <v>17647.058823529413</v>
      </c>
      <c r="G52" s="793"/>
      <c r="H52" s="794"/>
      <c r="I52" s="794"/>
      <c r="J52" s="795"/>
      <c r="K52" s="793"/>
      <c r="L52" s="794"/>
      <c r="M52" s="794"/>
      <c r="N52" s="795"/>
      <c r="O52" s="793"/>
      <c r="P52" s="794"/>
      <c r="Q52" s="794"/>
      <c r="R52" s="794"/>
      <c r="S52" s="795"/>
      <c r="T52" s="793"/>
      <c r="U52" s="794"/>
      <c r="V52" s="794"/>
      <c r="W52" s="795"/>
      <c r="X52" s="861">
        <v>50</v>
      </c>
      <c r="Y52" s="861">
        <v>50</v>
      </c>
      <c r="Z52" s="861">
        <v>50</v>
      </c>
      <c r="AA52" s="861">
        <v>50</v>
      </c>
      <c r="AB52" s="795"/>
      <c r="AC52" s="793"/>
      <c r="AD52" s="794"/>
      <c r="AE52" s="794"/>
      <c r="AF52" s="862"/>
      <c r="AG52" s="793"/>
      <c r="AH52" s="794"/>
      <c r="AI52" s="794"/>
      <c r="AJ52" s="795"/>
      <c r="AK52" s="793"/>
      <c r="AL52" s="794"/>
      <c r="AM52" s="794"/>
      <c r="AN52" s="794"/>
      <c r="AO52" s="795"/>
      <c r="AP52" s="793"/>
      <c r="AQ52" s="794"/>
      <c r="AR52" s="794"/>
      <c r="AS52" s="795"/>
      <c r="AT52" s="793"/>
      <c r="AU52" s="794"/>
      <c r="AV52" s="794"/>
      <c r="AW52" s="795"/>
      <c r="AX52" s="793"/>
      <c r="AY52" s="794"/>
      <c r="AZ52" s="794"/>
      <c r="BA52" s="794"/>
      <c r="BB52" s="795"/>
      <c r="BC52" s="793"/>
      <c r="BD52" s="794"/>
      <c r="BE52" s="794"/>
      <c r="BF52" s="795"/>
      <c r="BG52" s="735"/>
      <c r="BH52" s="692"/>
    </row>
    <row r="53" spans="1:60" ht="68" customHeight="1">
      <c r="A53" s="860"/>
      <c r="B53" s="737" t="s">
        <v>136</v>
      </c>
      <c r="C53" s="847">
        <v>25</v>
      </c>
      <c r="D53" s="848">
        <v>12</v>
      </c>
      <c r="E53" s="851">
        <f>'OOH '!M30</f>
        <v>2205.8823529411766</v>
      </c>
      <c r="F53" s="723">
        <f>'OOH '!P30</f>
        <v>26470.588235294119</v>
      </c>
      <c r="G53" s="793"/>
      <c r="H53" s="794"/>
      <c r="I53" s="794"/>
      <c r="J53" s="795"/>
      <c r="K53" s="793"/>
      <c r="L53" s="794"/>
      <c r="M53" s="794"/>
      <c r="N53" s="795"/>
      <c r="O53" s="793"/>
      <c r="P53" s="794"/>
      <c r="Q53" s="794"/>
      <c r="R53" s="794"/>
      <c r="S53" s="795"/>
      <c r="T53" s="793"/>
      <c r="U53" s="794"/>
      <c r="V53" s="794"/>
      <c r="W53" s="795"/>
      <c r="X53" s="793"/>
      <c r="Y53" s="794"/>
      <c r="Z53" s="794"/>
      <c r="AA53" s="794"/>
      <c r="AB53" s="795"/>
      <c r="AC53" s="861">
        <v>25</v>
      </c>
      <c r="AD53" s="861">
        <v>25</v>
      </c>
      <c r="AE53" s="861">
        <v>25</v>
      </c>
      <c r="AF53" s="962">
        <v>25</v>
      </c>
      <c r="AG53" s="967">
        <v>25</v>
      </c>
      <c r="AH53" s="861">
        <v>25</v>
      </c>
      <c r="AI53" s="861">
        <v>25</v>
      </c>
      <c r="AJ53" s="974">
        <v>25</v>
      </c>
      <c r="AK53" s="967">
        <v>25</v>
      </c>
      <c r="AL53" s="861">
        <v>25</v>
      </c>
      <c r="AM53" s="861">
        <v>25</v>
      </c>
      <c r="AN53" s="861">
        <v>25</v>
      </c>
      <c r="AO53" s="795"/>
      <c r="AP53" s="793"/>
      <c r="AQ53" s="794"/>
      <c r="AR53" s="794"/>
      <c r="AS53" s="795"/>
      <c r="AT53" s="793"/>
      <c r="AU53" s="794"/>
      <c r="AV53" s="794"/>
      <c r="AW53" s="795"/>
      <c r="AX53" s="793"/>
      <c r="AY53" s="794"/>
      <c r="AZ53" s="794"/>
      <c r="BA53" s="794"/>
      <c r="BB53" s="795"/>
      <c r="BC53" s="793"/>
      <c r="BD53" s="794"/>
      <c r="BE53" s="794"/>
      <c r="BF53" s="795"/>
      <c r="BG53" s="735"/>
      <c r="BH53" s="692"/>
    </row>
    <row r="54" spans="1:60" ht="68" customHeight="1">
      <c r="A54" s="860" t="s">
        <v>166</v>
      </c>
      <c r="B54" s="737" t="s">
        <v>134</v>
      </c>
      <c r="C54" s="847">
        <v>50</v>
      </c>
      <c r="D54" s="848">
        <v>4</v>
      </c>
      <c r="E54" s="851">
        <f>'OOH '!M32</f>
        <v>15441.176470588236</v>
      </c>
      <c r="F54" s="723">
        <f>'OOH '!P32</f>
        <v>61764.705882352944</v>
      </c>
      <c r="G54" s="793"/>
      <c r="H54" s="794"/>
      <c r="I54" s="794"/>
      <c r="J54" s="795"/>
      <c r="K54" s="793"/>
      <c r="L54" s="794"/>
      <c r="M54" s="794"/>
      <c r="N54" s="795"/>
      <c r="O54" s="793"/>
      <c r="P54" s="794"/>
      <c r="Q54" s="794"/>
      <c r="R54" s="794"/>
      <c r="S54" s="795"/>
      <c r="T54" s="793"/>
      <c r="U54" s="794"/>
      <c r="V54" s="794"/>
      <c r="W54" s="795"/>
      <c r="X54" s="861">
        <v>50</v>
      </c>
      <c r="Y54" s="861">
        <v>50</v>
      </c>
      <c r="Z54" s="861">
        <v>50</v>
      </c>
      <c r="AA54" s="861">
        <v>50</v>
      </c>
      <c r="AB54" s="795"/>
      <c r="AC54" s="793"/>
      <c r="AD54" s="794"/>
      <c r="AE54" s="794"/>
      <c r="AF54" s="862"/>
      <c r="AG54" s="793"/>
      <c r="AH54" s="794"/>
      <c r="AI54" s="794"/>
      <c r="AJ54" s="795"/>
      <c r="AK54" s="793"/>
      <c r="AL54" s="794"/>
      <c r="AM54" s="794"/>
      <c r="AN54" s="794"/>
      <c r="AO54" s="795"/>
      <c r="AP54" s="793"/>
      <c r="AQ54" s="794"/>
      <c r="AR54" s="794"/>
      <c r="AS54" s="795"/>
      <c r="AT54" s="793"/>
      <c r="AU54" s="794"/>
      <c r="AV54" s="794"/>
      <c r="AW54" s="795"/>
      <c r="AX54" s="793"/>
      <c r="AY54" s="794"/>
      <c r="AZ54" s="794"/>
      <c r="BA54" s="794"/>
      <c r="BB54" s="795"/>
      <c r="BC54" s="793"/>
      <c r="BD54" s="794"/>
      <c r="BE54" s="794"/>
      <c r="BF54" s="795"/>
      <c r="BG54" s="735"/>
      <c r="BH54" s="692"/>
    </row>
    <row r="55" spans="1:60" ht="68" customHeight="1">
      <c r="A55" s="860"/>
      <c r="B55" s="737" t="s">
        <v>136</v>
      </c>
      <c r="C55" s="847">
        <v>50</v>
      </c>
      <c r="D55" s="848">
        <v>4</v>
      </c>
      <c r="E55" s="851">
        <f>'OOH '!M33</f>
        <v>23558.823529411766</v>
      </c>
      <c r="F55" s="723">
        <f>'OOH '!P33</f>
        <v>94235.294117647063</v>
      </c>
      <c r="G55" s="793"/>
      <c r="H55" s="794"/>
      <c r="I55" s="794"/>
      <c r="J55" s="795"/>
      <c r="K55" s="793"/>
      <c r="L55" s="794"/>
      <c r="M55" s="794"/>
      <c r="N55" s="795"/>
      <c r="O55" s="793"/>
      <c r="P55" s="794"/>
      <c r="Q55" s="794"/>
      <c r="R55" s="794"/>
      <c r="S55" s="795"/>
      <c r="T55" s="793"/>
      <c r="U55" s="794"/>
      <c r="V55" s="794"/>
      <c r="W55" s="795"/>
      <c r="X55" s="861">
        <v>50</v>
      </c>
      <c r="Y55" s="861">
        <v>50</v>
      </c>
      <c r="Z55" s="861">
        <v>50</v>
      </c>
      <c r="AA55" s="861">
        <v>50</v>
      </c>
      <c r="AB55" s="795"/>
      <c r="AC55" s="793"/>
      <c r="AD55" s="794"/>
      <c r="AE55" s="794"/>
      <c r="AF55" s="862"/>
      <c r="AG55" s="793"/>
      <c r="AH55" s="794"/>
      <c r="AI55" s="794"/>
      <c r="AJ55" s="795"/>
      <c r="AK55" s="793"/>
      <c r="AL55" s="794"/>
      <c r="AM55" s="794"/>
      <c r="AN55" s="794"/>
      <c r="AO55" s="795"/>
      <c r="AP55" s="793"/>
      <c r="AQ55" s="794"/>
      <c r="AR55" s="794"/>
      <c r="AS55" s="795"/>
      <c r="AT55" s="793"/>
      <c r="AU55" s="794"/>
      <c r="AV55" s="794"/>
      <c r="AW55" s="795"/>
      <c r="AX55" s="793"/>
      <c r="AY55" s="794"/>
      <c r="AZ55" s="794"/>
      <c r="BA55" s="794"/>
      <c r="BB55" s="795"/>
      <c r="BC55" s="793"/>
      <c r="BD55" s="794"/>
      <c r="BE55" s="794"/>
      <c r="BF55" s="795"/>
      <c r="BG55" s="735"/>
      <c r="BH55" s="692"/>
    </row>
    <row r="56" spans="1:60" ht="68" customHeight="1">
      <c r="A56" s="860"/>
      <c r="B56" s="737" t="s">
        <v>136</v>
      </c>
      <c r="C56" s="847">
        <v>25</v>
      </c>
      <c r="D56" s="848">
        <v>12</v>
      </c>
      <c r="E56" s="851">
        <f>'OOH '!M34</f>
        <v>12041.176470588236</v>
      </c>
      <c r="F56" s="723">
        <f>'OOH '!P34</f>
        <v>144494.11764705883</v>
      </c>
      <c r="G56" s="793"/>
      <c r="H56" s="794"/>
      <c r="I56" s="794"/>
      <c r="J56" s="795"/>
      <c r="K56" s="793"/>
      <c r="L56" s="794"/>
      <c r="M56" s="794"/>
      <c r="N56" s="795"/>
      <c r="O56" s="793"/>
      <c r="P56" s="794"/>
      <c r="Q56" s="794"/>
      <c r="R56" s="794"/>
      <c r="S56" s="795"/>
      <c r="T56" s="793"/>
      <c r="U56" s="794"/>
      <c r="V56" s="794"/>
      <c r="W56" s="795"/>
      <c r="X56" s="793"/>
      <c r="Y56" s="794"/>
      <c r="Z56" s="794"/>
      <c r="AA56" s="794"/>
      <c r="AB56" s="795"/>
      <c r="AC56" s="861">
        <v>25</v>
      </c>
      <c r="AD56" s="861">
        <v>25</v>
      </c>
      <c r="AE56" s="861">
        <v>25</v>
      </c>
      <c r="AF56" s="962">
        <v>25</v>
      </c>
      <c r="AG56" s="967">
        <v>25</v>
      </c>
      <c r="AH56" s="861">
        <v>25</v>
      </c>
      <c r="AI56" s="861">
        <v>25</v>
      </c>
      <c r="AJ56" s="974">
        <v>25</v>
      </c>
      <c r="AK56" s="967">
        <v>25</v>
      </c>
      <c r="AL56" s="861">
        <v>25</v>
      </c>
      <c r="AM56" s="861">
        <v>25</v>
      </c>
      <c r="AN56" s="861">
        <v>25</v>
      </c>
      <c r="AO56" s="795"/>
      <c r="AP56" s="793"/>
      <c r="AQ56" s="794"/>
      <c r="AR56" s="794"/>
      <c r="AS56" s="795"/>
      <c r="AT56" s="793"/>
      <c r="AU56" s="794"/>
      <c r="AV56" s="794"/>
      <c r="AW56" s="795"/>
      <c r="AX56" s="793"/>
      <c r="AY56" s="794"/>
      <c r="AZ56" s="794"/>
      <c r="BA56" s="794"/>
      <c r="BB56" s="795"/>
      <c r="BC56" s="793"/>
      <c r="BD56" s="794"/>
      <c r="BE56" s="794"/>
      <c r="BF56" s="795"/>
      <c r="BG56" s="735"/>
      <c r="BH56" s="692"/>
    </row>
    <row r="57" spans="1:60" ht="68" customHeight="1">
      <c r="A57" s="863" t="s">
        <v>236</v>
      </c>
      <c r="B57" s="737" t="s">
        <v>134</v>
      </c>
      <c r="C57" s="847">
        <v>50</v>
      </c>
      <c r="D57" s="848">
        <v>4</v>
      </c>
      <c r="E57" s="851">
        <f>'OOH '!M36</f>
        <v>24211.764705882353</v>
      </c>
      <c r="F57" s="723">
        <f>'OOH '!P36</f>
        <v>96847.058823529413</v>
      </c>
      <c r="G57" s="793"/>
      <c r="H57" s="794"/>
      <c r="I57" s="794"/>
      <c r="J57" s="795"/>
      <c r="K57" s="793"/>
      <c r="L57" s="794"/>
      <c r="M57" s="794"/>
      <c r="N57" s="795"/>
      <c r="O57" s="793"/>
      <c r="P57" s="794"/>
      <c r="Q57" s="794"/>
      <c r="R57" s="794"/>
      <c r="S57" s="795"/>
      <c r="T57" s="793"/>
      <c r="U57" s="794"/>
      <c r="V57" s="794"/>
      <c r="W57" s="795"/>
      <c r="X57" s="864">
        <v>50</v>
      </c>
      <c r="Y57" s="865">
        <v>50</v>
      </c>
      <c r="Z57" s="865">
        <v>50</v>
      </c>
      <c r="AA57" s="865">
        <v>50</v>
      </c>
      <c r="AB57" s="795"/>
      <c r="AC57" s="793"/>
      <c r="AD57" s="794"/>
      <c r="AE57" s="794"/>
      <c r="AF57" s="862"/>
      <c r="AG57" s="793"/>
      <c r="AH57" s="794"/>
      <c r="AI57" s="794"/>
      <c r="AJ57" s="795"/>
      <c r="AK57" s="793"/>
      <c r="AL57" s="794"/>
      <c r="AM57" s="794"/>
      <c r="AN57" s="794"/>
      <c r="AO57" s="795"/>
      <c r="AP57" s="793"/>
      <c r="AQ57" s="794"/>
      <c r="AR57" s="794"/>
      <c r="AS57" s="795"/>
      <c r="AT57" s="793"/>
      <c r="AU57" s="794"/>
      <c r="AV57" s="794"/>
      <c r="AW57" s="795"/>
      <c r="AX57" s="793"/>
      <c r="AY57" s="794"/>
      <c r="AZ57" s="794"/>
      <c r="BA57" s="794"/>
      <c r="BB57" s="795"/>
      <c r="BC57" s="793"/>
      <c r="BD57" s="794"/>
      <c r="BE57" s="794"/>
      <c r="BF57" s="795"/>
      <c r="BG57" s="735"/>
      <c r="BH57" s="692"/>
    </row>
    <row r="58" spans="1:60" ht="68" customHeight="1">
      <c r="A58" s="863"/>
      <c r="B58" s="737" t="s">
        <v>136</v>
      </c>
      <c r="C58" s="847">
        <v>50</v>
      </c>
      <c r="D58" s="848">
        <v>4</v>
      </c>
      <c r="E58" s="851">
        <f>'OOH '!M37</f>
        <v>31867.647058823532</v>
      </c>
      <c r="F58" s="723">
        <f>'OOH '!P37</f>
        <v>127470.58823529413</v>
      </c>
      <c r="G58" s="793"/>
      <c r="H58" s="794"/>
      <c r="I58" s="794"/>
      <c r="J58" s="795"/>
      <c r="K58" s="793"/>
      <c r="L58" s="794"/>
      <c r="M58" s="794"/>
      <c r="N58" s="795"/>
      <c r="O58" s="793"/>
      <c r="P58" s="794"/>
      <c r="Q58" s="794"/>
      <c r="R58" s="794"/>
      <c r="S58" s="795"/>
      <c r="T58" s="793"/>
      <c r="U58" s="794"/>
      <c r="V58" s="794"/>
      <c r="W58" s="795"/>
      <c r="X58" s="865">
        <v>50</v>
      </c>
      <c r="Y58" s="865">
        <v>50</v>
      </c>
      <c r="Z58" s="865">
        <v>50</v>
      </c>
      <c r="AA58" s="865">
        <v>50</v>
      </c>
      <c r="AB58" s="795"/>
      <c r="AC58" s="793"/>
      <c r="AD58" s="794"/>
      <c r="AE58" s="794"/>
      <c r="AF58" s="862"/>
      <c r="AG58" s="793"/>
      <c r="AH58" s="794"/>
      <c r="AI58" s="794"/>
      <c r="AJ58" s="795"/>
      <c r="AK58" s="793"/>
      <c r="AL58" s="794"/>
      <c r="AM58" s="794"/>
      <c r="AN58" s="794"/>
      <c r="AO58" s="795"/>
      <c r="AP58" s="793"/>
      <c r="AQ58" s="794"/>
      <c r="AR58" s="794"/>
      <c r="AS58" s="795"/>
      <c r="AT58" s="793"/>
      <c r="AU58" s="794"/>
      <c r="AV58" s="794"/>
      <c r="AW58" s="795"/>
      <c r="AX58" s="793"/>
      <c r="AY58" s="794"/>
      <c r="AZ58" s="794"/>
      <c r="BA58" s="794"/>
      <c r="BB58" s="795"/>
      <c r="BC58" s="793"/>
      <c r="BD58" s="794"/>
      <c r="BE58" s="794"/>
      <c r="BF58" s="795"/>
      <c r="BG58" s="735"/>
      <c r="BH58" s="692"/>
    </row>
    <row r="59" spans="1:60" ht="68" customHeight="1" thickBot="1">
      <c r="A59" s="866"/>
      <c r="B59" s="819" t="s">
        <v>136</v>
      </c>
      <c r="C59" s="867">
        <v>25</v>
      </c>
      <c r="D59" s="868">
        <v>12</v>
      </c>
      <c r="E59" s="869">
        <f>'OOH '!M38</f>
        <v>16223.529411764706</v>
      </c>
      <c r="F59" s="774">
        <f>'OOH '!P38</f>
        <v>194682.35294117648</v>
      </c>
      <c r="G59" s="793"/>
      <c r="H59" s="794"/>
      <c r="I59" s="794"/>
      <c r="J59" s="795"/>
      <c r="K59" s="793"/>
      <c r="L59" s="794"/>
      <c r="M59" s="794"/>
      <c r="N59" s="795"/>
      <c r="O59" s="793"/>
      <c r="P59" s="794"/>
      <c r="Q59" s="794"/>
      <c r="R59" s="794"/>
      <c r="S59" s="795"/>
      <c r="T59" s="793"/>
      <c r="U59" s="794"/>
      <c r="V59" s="794"/>
      <c r="W59" s="795"/>
      <c r="X59" s="793"/>
      <c r="Y59" s="794"/>
      <c r="Z59" s="794"/>
      <c r="AA59" s="794"/>
      <c r="AB59" s="795"/>
      <c r="AC59" s="865">
        <v>25</v>
      </c>
      <c r="AD59" s="865">
        <v>25</v>
      </c>
      <c r="AE59" s="865">
        <v>25</v>
      </c>
      <c r="AF59" s="963">
        <v>25</v>
      </c>
      <c r="AG59" s="975">
        <v>25</v>
      </c>
      <c r="AH59" s="865">
        <v>25</v>
      </c>
      <c r="AI59" s="865">
        <v>25</v>
      </c>
      <c r="AJ59" s="976">
        <v>25</v>
      </c>
      <c r="AK59" s="968">
        <v>25</v>
      </c>
      <c r="AL59" s="969">
        <v>25</v>
      </c>
      <c r="AM59" s="969">
        <v>25</v>
      </c>
      <c r="AN59" s="969">
        <v>25</v>
      </c>
      <c r="AO59" s="970"/>
      <c r="AP59" s="793"/>
      <c r="AQ59" s="794"/>
      <c r="AR59" s="794"/>
      <c r="AS59" s="795"/>
      <c r="AT59" s="793"/>
      <c r="AU59" s="794"/>
      <c r="AV59" s="794"/>
      <c r="AW59" s="795"/>
      <c r="AX59" s="793"/>
      <c r="AY59" s="794"/>
      <c r="AZ59" s="794"/>
      <c r="BA59" s="794"/>
      <c r="BB59" s="795"/>
      <c r="BC59" s="793"/>
      <c r="BD59" s="794"/>
      <c r="BE59" s="794"/>
      <c r="BF59" s="795"/>
      <c r="BG59" s="735"/>
      <c r="BH59" s="692"/>
    </row>
    <row r="60" spans="1:60" ht="68" customHeight="1" thickBot="1">
      <c r="A60" s="1182" t="s">
        <v>292</v>
      </c>
      <c r="B60" s="1206"/>
      <c r="C60" s="1182" t="s">
        <v>293</v>
      </c>
      <c r="D60" s="1183"/>
      <c r="E60" s="870" t="s">
        <v>41</v>
      </c>
      <c r="F60" s="938">
        <f>F33+F34+F35+F36+F37+F38+F39+F40+F41+F42+F43+F44+F45+F46+F47+F48+F49+F50+F51+F52+F53+F54+F55+F56+F57+F58+F59</f>
        <v>2672629.411764706</v>
      </c>
      <c r="G60" s="1197"/>
      <c r="H60" s="1198"/>
      <c r="I60" s="1198"/>
      <c r="J60" s="1199"/>
      <c r="K60" s="1197"/>
      <c r="L60" s="1198"/>
      <c r="M60" s="1198"/>
      <c r="N60" s="1199"/>
      <c r="O60" s="1197"/>
      <c r="P60" s="1198"/>
      <c r="Q60" s="1198"/>
      <c r="R60" s="1198"/>
      <c r="S60" s="1199"/>
      <c r="T60" s="1200"/>
      <c r="U60" s="1201"/>
      <c r="V60" s="1201"/>
      <c r="W60" s="1202"/>
      <c r="X60" s="1191">
        <f>'OOH '!H56</f>
        <v>1394382.3529411766</v>
      </c>
      <c r="Y60" s="1192"/>
      <c r="Z60" s="1192"/>
      <c r="AA60" s="1192"/>
      <c r="AB60" s="1193"/>
      <c r="AC60" s="1194">
        <f>'OOH '!I56</f>
        <v>426082.3529411765</v>
      </c>
      <c r="AD60" s="1195"/>
      <c r="AE60" s="1195"/>
      <c r="AF60" s="1195"/>
      <c r="AG60" s="1194">
        <f>'OOH '!J56</f>
        <v>426082.3529411765</v>
      </c>
      <c r="AH60" s="1195"/>
      <c r="AI60" s="1195"/>
      <c r="AJ60" s="1196"/>
      <c r="AK60" s="1194">
        <f>'OOH '!K56</f>
        <v>426082.3529411765</v>
      </c>
      <c r="AL60" s="1195"/>
      <c r="AM60" s="1195"/>
      <c r="AN60" s="1195"/>
      <c r="AO60" s="1196"/>
      <c r="AP60" s="1197"/>
      <c r="AQ60" s="1198"/>
      <c r="AR60" s="1198"/>
      <c r="AS60" s="1199"/>
      <c r="AT60" s="1197"/>
      <c r="AU60" s="1198"/>
      <c r="AV60" s="1198"/>
      <c r="AW60" s="1199"/>
      <c r="AX60" s="1197"/>
      <c r="AY60" s="1198"/>
      <c r="AZ60" s="1198"/>
      <c r="BA60" s="1198"/>
      <c r="BB60" s="1199"/>
      <c r="BC60" s="1197"/>
      <c r="BD60" s="1198"/>
      <c r="BE60" s="1198"/>
      <c r="BF60" s="1199"/>
      <c r="BG60" s="735"/>
      <c r="BH60" s="692"/>
    </row>
    <row r="61" spans="1:60" ht="68" customHeight="1" thickBot="1">
      <c r="A61" s="871" t="s">
        <v>41</v>
      </c>
      <c r="B61" s="977">
        <f>F60+F30+F21+F14</f>
        <v>8974350.8252941165</v>
      </c>
      <c r="C61" s="872"/>
      <c r="D61" s="873"/>
      <c r="E61" s="873"/>
      <c r="F61" s="873"/>
      <c r="G61" s="1177"/>
      <c r="H61" s="1178"/>
      <c r="I61" s="1178"/>
      <c r="J61" s="1178"/>
      <c r="K61" s="1178"/>
      <c r="L61" s="1178"/>
      <c r="M61" s="1178"/>
      <c r="N61" s="1178"/>
      <c r="O61" s="1178"/>
      <c r="P61" s="1178"/>
      <c r="Q61" s="1178"/>
      <c r="R61" s="1178"/>
      <c r="S61" s="1178"/>
      <c r="T61" s="1178"/>
      <c r="U61" s="1178"/>
      <c r="V61" s="1178"/>
      <c r="W61" s="1178"/>
      <c r="X61" s="1178"/>
      <c r="Y61" s="1178"/>
      <c r="Z61" s="1178"/>
      <c r="AA61" s="1178"/>
      <c r="AB61" s="1178"/>
      <c r="AC61" s="1178"/>
      <c r="AD61" s="1178"/>
      <c r="AE61" s="1178"/>
      <c r="AF61" s="1178"/>
      <c r="AG61" s="1178"/>
      <c r="AH61" s="1178"/>
      <c r="AI61" s="1178"/>
      <c r="AJ61" s="1178"/>
      <c r="AK61" s="1178"/>
      <c r="AL61" s="1178"/>
      <c r="AM61" s="1178"/>
      <c r="AN61" s="1178"/>
      <c r="AO61" s="1178"/>
      <c r="AP61" s="1178"/>
      <c r="AQ61" s="1178"/>
      <c r="AR61" s="1178"/>
      <c r="AS61" s="1178"/>
      <c r="AT61" s="1178"/>
      <c r="AU61" s="1178"/>
      <c r="AV61" s="1178"/>
      <c r="AW61" s="1178"/>
      <c r="AX61" s="1178"/>
      <c r="AY61" s="1178"/>
      <c r="AZ61" s="1178"/>
      <c r="BA61" s="1178"/>
      <c r="BB61" s="1178"/>
      <c r="BC61" s="1178"/>
      <c r="BD61" s="1178"/>
      <c r="BE61" s="1178"/>
      <c r="BF61" s="1179"/>
      <c r="BG61" s="735"/>
      <c r="BH61" s="692"/>
    </row>
    <row r="62" spans="1:60" ht="68" customHeight="1">
      <c r="A62" s="874"/>
      <c r="B62" s="875"/>
      <c r="C62" s="876"/>
      <c r="D62" s="876"/>
      <c r="E62" s="876"/>
      <c r="F62" s="877"/>
      <c r="G62" s="878"/>
      <c r="H62" s="878"/>
      <c r="I62" s="878"/>
      <c r="J62" s="878"/>
      <c r="K62" s="878"/>
      <c r="L62" s="878"/>
      <c r="M62" s="878"/>
      <c r="N62" s="878"/>
      <c r="O62" s="878"/>
      <c r="P62" s="878"/>
      <c r="Q62" s="878"/>
      <c r="R62" s="878"/>
      <c r="S62" s="878"/>
      <c r="T62" s="878"/>
      <c r="U62" s="878"/>
      <c r="V62" s="878"/>
      <c r="W62" s="878"/>
      <c r="X62" s="878"/>
      <c r="Y62" s="878"/>
      <c r="Z62" s="878"/>
      <c r="AA62" s="878"/>
      <c r="AB62" s="878"/>
      <c r="AC62" s="878"/>
      <c r="AD62" s="878"/>
      <c r="AE62" s="878"/>
      <c r="AF62" s="878"/>
      <c r="AG62" s="878"/>
      <c r="AH62" s="878"/>
      <c r="AI62" s="878"/>
      <c r="AJ62" s="878"/>
      <c r="AK62" s="878"/>
      <c r="AL62" s="878"/>
      <c r="AM62" s="878"/>
      <c r="AN62" s="878"/>
      <c r="AO62" s="878"/>
      <c r="AP62" s="878"/>
      <c r="AQ62" s="878"/>
      <c r="AR62" s="878"/>
      <c r="AS62" s="878"/>
      <c r="AT62" s="878"/>
      <c r="AU62" s="878"/>
      <c r="AV62" s="878"/>
      <c r="AW62" s="878"/>
      <c r="AX62" s="878"/>
      <c r="AY62" s="878"/>
      <c r="AZ62" s="878"/>
      <c r="BA62" s="878"/>
      <c r="BB62" s="878"/>
      <c r="BC62" s="878"/>
      <c r="BD62" s="878"/>
      <c r="BE62" s="878"/>
      <c r="BF62" s="878"/>
      <c r="BG62" s="878"/>
      <c r="BH62" s="692"/>
    </row>
    <row r="63" spans="1:60" ht="68" customHeight="1">
      <c r="A63" s="55"/>
      <c r="B63" s="56"/>
      <c r="C63" s="57"/>
      <c r="D63" s="57"/>
      <c r="E63" s="57"/>
      <c r="F63" s="58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</row>
    <row r="64" spans="1:60" ht="68" customHeight="1">
      <c r="A64" s="55"/>
      <c r="B64" s="56"/>
      <c r="C64" s="57"/>
      <c r="D64" s="57"/>
      <c r="E64" s="57"/>
      <c r="F64" s="58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</row>
    <row r="65" spans="1:59" ht="68" customHeight="1">
      <c r="A65" s="55"/>
      <c r="B65" s="56"/>
      <c r="C65" s="57"/>
      <c r="D65" s="57"/>
      <c r="E65" s="57"/>
      <c r="F65" s="58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</row>
    <row r="66" spans="1:59" ht="68" customHeight="1">
      <c r="A66" s="55"/>
      <c r="B66" s="56"/>
      <c r="C66" s="57"/>
      <c r="D66" s="57"/>
      <c r="E66" s="57"/>
      <c r="F66" s="58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</row>
    <row r="67" spans="1:59" ht="68" customHeight="1">
      <c r="A67" s="55"/>
      <c r="B67" s="56"/>
      <c r="C67" s="57"/>
      <c r="D67" s="57"/>
      <c r="E67" s="57"/>
      <c r="F67" s="58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</row>
    <row r="68" spans="1:59" ht="407" customHeight="1">
      <c r="A68" s="59"/>
      <c r="B68" s="60"/>
      <c r="C68" s="61"/>
      <c r="D68" s="61"/>
      <c r="E68" s="61"/>
      <c r="F68" s="62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s="69" customFormat="1" ht="109" customHeight="1">
      <c r="A69" s="64"/>
      <c r="B69" s="65"/>
      <c r="C69" s="66"/>
      <c r="D69" s="66"/>
      <c r="E69" s="66"/>
      <c r="F69" s="67" t="s">
        <v>237</v>
      </c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</row>
    <row r="70" spans="1:59" s="69" customFormat="1" ht="189" customHeight="1">
      <c r="A70" s="70"/>
      <c r="B70" s="71"/>
      <c r="C70" s="66"/>
      <c r="D70" s="66"/>
      <c r="E70" s="66"/>
      <c r="F70" s="72"/>
      <c r="G70" s="73"/>
      <c r="H70" s="74"/>
      <c r="I70" s="74"/>
      <c r="J70" s="74"/>
      <c r="K70" s="75"/>
      <c r="L70" s="75"/>
      <c r="M70" s="75"/>
      <c r="N70" s="75"/>
      <c r="O70" s="75"/>
      <c r="P70" s="74"/>
      <c r="Q70" s="74"/>
      <c r="R70" s="74"/>
      <c r="S70" s="74"/>
      <c r="T70" s="75"/>
      <c r="U70" s="75"/>
      <c r="V70" s="75"/>
      <c r="W70" s="75"/>
      <c r="X70" s="75"/>
      <c r="Y70" s="75"/>
      <c r="Z70" s="74"/>
      <c r="AA70" s="74"/>
      <c r="AB70" s="74"/>
      <c r="AC70" s="75"/>
      <c r="AD70" s="74"/>
      <c r="AE70" s="74"/>
      <c r="AF70" s="74"/>
      <c r="AG70" s="73"/>
      <c r="AH70" s="74"/>
      <c r="AI70" s="74"/>
      <c r="AJ70" s="74"/>
      <c r="AK70" s="75"/>
      <c r="AL70" s="75"/>
      <c r="AM70" s="75"/>
      <c r="AN70" s="75"/>
      <c r="AO70" s="75"/>
      <c r="AP70" s="75"/>
      <c r="AQ70" s="74"/>
      <c r="AR70" s="74"/>
      <c r="AS70" s="74"/>
      <c r="AT70" s="75"/>
      <c r="AU70" s="75"/>
      <c r="AV70" s="75"/>
      <c r="AW70" s="75"/>
      <c r="AX70" s="75"/>
      <c r="AY70" s="75"/>
      <c r="AZ70" s="74"/>
      <c r="BA70" s="74"/>
      <c r="BB70" s="74"/>
      <c r="BC70" s="75"/>
      <c r="BD70" s="74"/>
      <c r="BE70" s="74"/>
      <c r="BF70" s="74"/>
      <c r="BG70" s="75"/>
    </row>
    <row r="71" spans="1:59" s="80" customFormat="1" ht="21.75" customHeight="1">
      <c r="A71" s="76"/>
      <c r="B71" s="77"/>
      <c r="C71" s="78"/>
      <c r="D71" s="78"/>
      <c r="E71" s="78"/>
      <c r="F71" s="78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</row>
    <row r="72" spans="1:59">
      <c r="A72" s="52"/>
      <c r="B72" s="52"/>
    </row>
    <row r="73" spans="1:59">
      <c r="A73" s="52"/>
      <c r="B73" s="52"/>
    </row>
    <row r="74" spans="1:59">
      <c r="A74" s="52"/>
      <c r="B74" s="52"/>
    </row>
    <row r="75" spans="1:59">
      <c r="A75" s="52"/>
      <c r="B75" s="52"/>
    </row>
    <row r="76" spans="1:59">
      <c r="A76" s="52"/>
      <c r="B76" s="52"/>
    </row>
    <row r="77" spans="1:59">
      <c r="A77" s="52"/>
      <c r="B77" s="52"/>
    </row>
    <row r="78" spans="1:59">
      <c r="A78" s="52"/>
      <c r="B78" s="52"/>
    </row>
    <row r="79" spans="1:59">
      <c r="A79" s="52"/>
      <c r="B79" s="52"/>
    </row>
    <row r="80" spans="1:59">
      <c r="A80" s="52"/>
      <c r="B80" s="52"/>
    </row>
    <row r="81" spans="1:2">
      <c r="A81" s="52"/>
      <c r="B81" s="52"/>
    </row>
    <row r="82" spans="1:2">
      <c r="A82" s="52"/>
      <c r="B82" s="52"/>
    </row>
    <row r="83" spans="1:2">
      <c r="A83" s="52"/>
      <c r="B83" s="52"/>
    </row>
    <row r="84" spans="1:2">
      <c r="A84" s="52"/>
      <c r="B84" s="52"/>
    </row>
    <row r="85" spans="1:2">
      <c r="A85" s="52"/>
      <c r="B85" s="52"/>
    </row>
    <row r="86" spans="1:2">
      <c r="A86" s="52"/>
      <c r="B86" s="52"/>
    </row>
    <row r="87" spans="1:2">
      <c r="A87" s="52"/>
      <c r="B87" s="52"/>
    </row>
    <row r="88" spans="1:2">
      <c r="A88" s="52"/>
      <c r="B88" s="52"/>
    </row>
    <row r="89" spans="1:2">
      <c r="A89" s="52"/>
      <c r="B89" s="52"/>
    </row>
    <row r="90" spans="1:2">
      <c r="A90" s="52"/>
      <c r="B90" s="52"/>
    </row>
    <row r="91" spans="1:2">
      <c r="A91" s="52"/>
      <c r="B91" s="52"/>
    </row>
    <row r="92" spans="1:2">
      <c r="A92" s="52"/>
      <c r="B92" s="52"/>
    </row>
    <row r="93" spans="1:2">
      <c r="A93" s="52"/>
      <c r="B93" s="52"/>
    </row>
    <row r="94" spans="1:2">
      <c r="A94" s="52"/>
      <c r="B94" s="52"/>
    </row>
    <row r="95" spans="1:2">
      <c r="A95" s="52"/>
      <c r="B95" s="52"/>
    </row>
    <row r="96" spans="1:2">
      <c r="A96" s="52"/>
      <c r="B96" s="52"/>
    </row>
    <row r="97" spans="1:2">
      <c r="A97" s="52"/>
      <c r="B97" s="52"/>
    </row>
    <row r="98" spans="1:2">
      <c r="A98" s="52"/>
      <c r="B98" s="52"/>
    </row>
    <row r="99" spans="1:2">
      <c r="A99" s="52"/>
      <c r="B99" s="52"/>
    </row>
    <row r="100" spans="1:2">
      <c r="A100" s="52"/>
      <c r="B100" s="52"/>
    </row>
    <row r="101" spans="1:2">
      <c r="A101" s="52"/>
      <c r="B101" s="52"/>
    </row>
    <row r="102" spans="1:2">
      <c r="A102" s="52"/>
      <c r="B102" s="52"/>
    </row>
    <row r="103" spans="1:2">
      <c r="A103" s="52"/>
      <c r="B103" s="52"/>
    </row>
    <row r="104" spans="1:2">
      <c r="A104" s="52"/>
      <c r="B104" s="52"/>
    </row>
    <row r="105" spans="1:2">
      <c r="A105" s="52"/>
      <c r="B105" s="52"/>
    </row>
    <row r="106" spans="1:2">
      <c r="A106" s="52"/>
      <c r="B106" s="52"/>
    </row>
    <row r="107" spans="1:2">
      <c r="A107" s="52"/>
      <c r="B107" s="52"/>
    </row>
    <row r="108" spans="1:2">
      <c r="A108" s="52"/>
      <c r="B108" s="52"/>
    </row>
    <row r="109" spans="1:2">
      <c r="A109" s="52"/>
      <c r="B109" s="52"/>
    </row>
    <row r="110" spans="1:2">
      <c r="A110" s="52"/>
      <c r="B110" s="52"/>
    </row>
    <row r="111" spans="1:2">
      <c r="A111" s="52"/>
      <c r="B111" s="52"/>
    </row>
    <row r="112" spans="1:2">
      <c r="A112" s="52"/>
      <c r="B112" s="52"/>
    </row>
    <row r="113" spans="1:2">
      <c r="A113" s="52"/>
      <c r="B113" s="52"/>
    </row>
    <row r="114" spans="1:2">
      <c r="A114" s="52"/>
      <c r="B114" s="52"/>
    </row>
    <row r="115" spans="1:2">
      <c r="A115" s="52"/>
      <c r="B115" s="52"/>
    </row>
    <row r="116" spans="1:2">
      <c r="A116" s="52"/>
      <c r="B116" s="52"/>
    </row>
    <row r="117" spans="1:2">
      <c r="A117" s="52"/>
      <c r="B117" s="52"/>
    </row>
    <row r="118" spans="1:2">
      <c r="A118" s="52"/>
      <c r="B118" s="52"/>
    </row>
    <row r="119" spans="1:2">
      <c r="A119" s="52"/>
      <c r="B119" s="52"/>
    </row>
    <row r="120" spans="1:2">
      <c r="A120" s="52"/>
      <c r="B120" s="52"/>
    </row>
    <row r="121" spans="1:2">
      <c r="A121" s="52"/>
      <c r="B121" s="52"/>
    </row>
    <row r="122" spans="1:2">
      <c r="A122" s="52"/>
      <c r="B122" s="52"/>
    </row>
    <row r="123" spans="1:2">
      <c r="A123" s="52"/>
      <c r="B123" s="52"/>
    </row>
    <row r="124" spans="1:2">
      <c r="A124" s="52"/>
      <c r="B124" s="52"/>
    </row>
    <row r="125" spans="1:2">
      <c r="A125" s="52"/>
      <c r="B125" s="52"/>
    </row>
    <row r="126" spans="1:2">
      <c r="A126" s="52"/>
      <c r="B126" s="52"/>
    </row>
    <row r="127" spans="1:2">
      <c r="A127" s="52"/>
      <c r="B127" s="52"/>
    </row>
    <row r="128" spans="1:2">
      <c r="A128" s="52"/>
      <c r="B128" s="52"/>
    </row>
    <row r="129" spans="1:2">
      <c r="A129" s="52"/>
      <c r="B129" s="52"/>
    </row>
    <row r="130" spans="1:2">
      <c r="A130" s="52"/>
      <c r="B130" s="52"/>
    </row>
    <row r="131" spans="1:2">
      <c r="A131" s="52"/>
      <c r="B131" s="52"/>
    </row>
    <row r="132" spans="1:2">
      <c r="A132" s="52"/>
      <c r="B132" s="52"/>
    </row>
    <row r="133" spans="1:2">
      <c r="A133" s="52"/>
      <c r="B133" s="52"/>
    </row>
    <row r="134" spans="1:2">
      <c r="A134" s="52"/>
      <c r="B134" s="52"/>
    </row>
    <row r="135" spans="1:2">
      <c r="A135" s="52"/>
      <c r="B135" s="52"/>
    </row>
    <row r="136" spans="1:2">
      <c r="A136" s="52"/>
      <c r="B136" s="52"/>
    </row>
    <row r="137" spans="1:2">
      <c r="A137" s="52"/>
      <c r="B137" s="52"/>
    </row>
    <row r="138" spans="1:2">
      <c r="A138" s="52"/>
      <c r="B138" s="52"/>
    </row>
    <row r="139" spans="1:2">
      <c r="A139" s="52"/>
      <c r="B139" s="52"/>
    </row>
    <row r="140" spans="1:2">
      <c r="A140" s="52"/>
      <c r="B140" s="52"/>
    </row>
    <row r="141" spans="1:2">
      <c r="A141" s="52"/>
      <c r="B141" s="52"/>
    </row>
    <row r="142" spans="1:2">
      <c r="A142" s="52"/>
      <c r="B142" s="52"/>
    </row>
    <row r="143" spans="1:2">
      <c r="A143" s="52"/>
      <c r="B143" s="52"/>
    </row>
    <row r="144" spans="1:2">
      <c r="A144" s="52"/>
      <c r="B144" s="52"/>
    </row>
    <row r="145" spans="1:2">
      <c r="A145" s="52"/>
      <c r="B145" s="52"/>
    </row>
    <row r="146" spans="1:2">
      <c r="A146" s="52"/>
      <c r="B146" s="52"/>
    </row>
    <row r="147" spans="1:2">
      <c r="A147" s="52"/>
      <c r="B147" s="52"/>
    </row>
    <row r="148" spans="1:2">
      <c r="A148" s="52"/>
      <c r="B148" s="52"/>
    </row>
    <row r="149" spans="1:2">
      <c r="A149" s="52"/>
      <c r="B149" s="52"/>
    </row>
    <row r="150" spans="1:2">
      <c r="A150" s="52"/>
      <c r="B150" s="52"/>
    </row>
    <row r="151" spans="1:2">
      <c r="A151" s="52"/>
      <c r="B151" s="52"/>
    </row>
    <row r="152" spans="1:2">
      <c r="A152" s="52"/>
      <c r="B152" s="52"/>
    </row>
    <row r="153" spans="1:2">
      <c r="A153" s="52"/>
      <c r="B153" s="52"/>
    </row>
    <row r="154" spans="1:2">
      <c r="A154" s="52"/>
      <c r="B154" s="52"/>
    </row>
    <row r="155" spans="1:2">
      <c r="A155" s="52"/>
      <c r="B155" s="52"/>
    </row>
    <row r="156" spans="1:2">
      <c r="A156" s="52"/>
      <c r="B156" s="52"/>
    </row>
    <row r="157" spans="1:2">
      <c r="A157" s="52"/>
      <c r="B157" s="52"/>
    </row>
    <row r="158" spans="1:2">
      <c r="A158" s="52"/>
      <c r="B158" s="52"/>
    </row>
    <row r="159" spans="1:2">
      <c r="A159" s="52"/>
      <c r="B159" s="52"/>
    </row>
    <row r="160" spans="1:2">
      <c r="A160" s="52"/>
      <c r="B160" s="52"/>
    </row>
    <row r="161" spans="1:2">
      <c r="A161" s="52"/>
      <c r="B161" s="52"/>
    </row>
    <row r="162" spans="1:2">
      <c r="A162" s="52"/>
      <c r="B162" s="52"/>
    </row>
    <row r="163" spans="1:2">
      <c r="A163" s="52"/>
      <c r="B163" s="52"/>
    </row>
    <row r="164" spans="1:2">
      <c r="A164" s="52"/>
      <c r="B164" s="52"/>
    </row>
    <row r="165" spans="1:2">
      <c r="A165" s="52"/>
      <c r="B165" s="52"/>
    </row>
    <row r="166" spans="1:2">
      <c r="A166" s="52"/>
      <c r="B166" s="52"/>
    </row>
    <row r="167" spans="1:2">
      <c r="A167" s="52"/>
      <c r="B167" s="52"/>
    </row>
    <row r="168" spans="1:2">
      <c r="A168" s="52"/>
      <c r="B168" s="52"/>
    </row>
    <row r="169" spans="1:2">
      <c r="A169" s="52"/>
      <c r="B169" s="52"/>
    </row>
    <row r="170" spans="1:2">
      <c r="A170" s="52"/>
      <c r="B170" s="52"/>
    </row>
    <row r="171" spans="1:2">
      <c r="A171" s="52"/>
      <c r="B171" s="52"/>
    </row>
    <row r="172" spans="1:2">
      <c r="A172" s="52"/>
      <c r="B172" s="52"/>
    </row>
    <row r="173" spans="1:2">
      <c r="A173" s="52"/>
      <c r="B173" s="52"/>
    </row>
    <row r="174" spans="1:2">
      <c r="A174" s="52"/>
      <c r="B174" s="52"/>
    </row>
    <row r="175" spans="1:2">
      <c r="A175" s="52"/>
      <c r="B175" s="52"/>
    </row>
    <row r="176" spans="1:2">
      <c r="A176" s="52"/>
      <c r="B176" s="52"/>
    </row>
    <row r="177" spans="1:2">
      <c r="A177" s="52"/>
      <c r="B177" s="52"/>
    </row>
    <row r="178" spans="1:2">
      <c r="A178" s="52"/>
      <c r="B178" s="52"/>
    </row>
    <row r="179" spans="1:2">
      <c r="A179" s="52"/>
      <c r="B179" s="52"/>
    </row>
    <row r="180" spans="1:2">
      <c r="A180" s="52"/>
      <c r="B180" s="52"/>
    </row>
    <row r="181" spans="1:2">
      <c r="A181" s="52"/>
      <c r="B181" s="52"/>
    </row>
    <row r="182" spans="1:2">
      <c r="A182" s="52"/>
      <c r="B182" s="52"/>
    </row>
    <row r="183" spans="1:2">
      <c r="A183" s="52"/>
      <c r="B183" s="52"/>
    </row>
    <row r="184" spans="1:2">
      <c r="A184" s="52"/>
      <c r="B184" s="52"/>
    </row>
    <row r="185" spans="1:2">
      <c r="A185" s="52"/>
      <c r="B185" s="52"/>
    </row>
    <row r="186" spans="1:2">
      <c r="A186" s="52"/>
      <c r="B186" s="52"/>
    </row>
    <row r="187" spans="1:2">
      <c r="A187" s="52"/>
      <c r="B187" s="52"/>
    </row>
    <row r="188" spans="1:2">
      <c r="A188" s="52"/>
      <c r="B188" s="52"/>
    </row>
    <row r="189" spans="1:2">
      <c r="A189" s="52"/>
      <c r="B189" s="52"/>
    </row>
    <row r="190" spans="1:2">
      <c r="A190" s="52"/>
      <c r="B190" s="52"/>
    </row>
    <row r="191" spans="1:2">
      <c r="A191" s="52"/>
      <c r="B191" s="52"/>
    </row>
    <row r="192" spans="1:2">
      <c r="A192" s="52"/>
      <c r="B192" s="52"/>
    </row>
    <row r="193" spans="1:2">
      <c r="A193" s="52"/>
      <c r="B193" s="52"/>
    </row>
    <row r="194" spans="1:2">
      <c r="A194" s="52"/>
      <c r="B194" s="52"/>
    </row>
    <row r="195" spans="1:2">
      <c r="A195" s="52"/>
      <c r="B195" s="52"/>
    </row>
    <row r="196" spans="1:2">
      <c r="A196" s="52"/>
      <c r="B196" s="52"/>
    </row>
    <row r="197" spans="1:2">
      <c r="A197" s="52"/>
      <c r="B197" s="52"/>
    </row>
    <row r="198" spans="1:2">
      <c r="A198" s="52"/>
      <c r="B198" s="52"/>
    </row>
    <row r="199" spans="1:2">
      <c r="A199" s="52"/>
      <c r="B199" s="52"/>
    </row>
    <row r="200" spans="1:2">
      <c r="A200" s="52"/>
      <c r="B200" s="52"/>
    </row>
    <row r="201" spans="1:2">
      <c r="A201" s="52"/>
      <c r="B201" s="52"/>
    </row>
    <row r="202" spans="1:2">
      <c r="A202" s="52"/>
      <c r="B202" s="52"/>
    </row>
    <row r="203" spans="1:2">
      <c r="A203" s="52"/>
      <c r="B203" s="52"/>
    </row>
    <row r="204" spans="1:2">
      <c r="A204" s="52"/>
      <c r="B204" s="52"/>
    </row>
    <row r="205" spans="1:2">
      <c r="A205" s="52"/>
      <c r="B205" s="52"/>
    </row>
    <row r="206" spans="1:2">
      <c r="A206" s="52"/>
      <c r="B206" s="52"/>
    </row>
    <row r="207" spans="1:2">
      <c r="A207" s="52"/>
      <c r="B207" s="52"/>
    </row>
    <row r="208" spans="1:2">
      <c r="A208" s="52"/>
      <c r="B208" s="52"/>
    </row>
    <row r="209" spans="1:2">
      <c r="A209" s="52"/>
      <c r="B209" s="52"/>
    </row>
    <row r="210" spans="1:2">
      <c r="A210" s="52"/>
      <c r="B210" s="52"/>
    </row>
    <row r="211" spans="1:2">
      <c r="A211" s="52"/>
      <c r="B211" s="52"/>
    </row>
    <row r="212" spans="1:2">
      <c r="A212" s="52"/>
      <c r="B212" s="52"/>
    </row>
    <row r="213" spans="1:2">
      <c r="A213" s="52"/>
      <c r="B213" s="52"/>
    </row>
    <row r="214" spans="1:2">
      <c r="A214" s="52"/>
      <c r="B214" s="52"/>
    </row>
    <row r="215" spans="1:2">
      <c r="A215" s="52"/>
      <c r="B215" s="52"/>
    </row>
    <row r="216" spans="1:2">
      <c r="A216" s="52"/>
      <c r="B216" s="52"/>
    </row>
    <row r="217" spans="1:2">
      <c r="A217" s="52"/>
      <c r="B217" s="52"/>
    </row>
    <row r="218" spans="1:2">
      <c r="A218" s="52"/>
      <c r="B218" s="52"/>
    </row>
    <row r="219" spans="1:2">
      <c r="A219" s="52"/>
      <c r="B219" s="52"/>
    </row>
    <row r="220" spans="1:2">
      <c r="A220" s="52"/>
      <c r="B220" s="52"/>
    </row>
    <row r="221" spans="1:2">
      <c r="A221" s="52"/>
      <c r="B221" s="52"/>
    </row>
    <row r="222" spans="1:2">
      <c r="A222" s="52"/>
      <c r="B222" s="52"/>
    </row>
    <row r="223" spans="1:2">
      <c r="A223" s="52"/>
      <c r="B223" s="52"/>
    </row>
    <row r="224" spans="1:2">
      <c r="A224" s="52"/>
      <c r="B224" s="52"/>
    </row>
    <row r="225" spans="1:2">
      <c r="A225" s="52"/>
      <c r="B225" s="52"/>
    </row>
    <row r="226" spans="1:2">
      <c r="A226" s="52"/>
      <c r="B226" s="52"/>
    </row>
    <row r="227" spans="1:2">
      <c r="A227" s="52"/>
      <c r="B227" s="52"/>
    </row>
    <row r="228" spans="1:2">
      <c r="A228" s="52"/>
      <c r="B228" s="52"/>
    </row>
    <row r="229" spans="1:2">
      <c r="A229" s="52"/>
      <c r="B229" s="52"/>
    </row>
    <row r="230" spans="1:2">
      <c r="A230" s="52"/>
      <c r="B230" s="52"/>
    </row>
    <row r="231" spans="1:2">
      <c r="A231" s="52"/>
      <c r="B231" s="52"/>
    </row>
    <row r="232" spans="1:2">
      <c r="A232" s="52"/>
      <c r="B232" s="52"/>
    </row>
    <row r="233" spans="1:2">
      <c r="A233" s="52"/>
      <c r="B233" s="52"/>
    </row>
    <row r="234" spans="1:2">
      <c r="A234" s="52"/>
      <c r="B234" s="52"/>
    </row>
    <row r="235" spans="1:2">
      <c r="A235" s="52"/>
      <c r="B235" s="52"/>
    </row>
    <row r="236" spans="1:2">
      <c r="A236" s="52"/>
      <c r="B236" s="52"/>
    </row>
    <row r="237" spans="1:2">
      <c r="A237" s="52"/>
      <c r="B237" s="52"/>
    </row>
    <row r="238" spans="1:2">
      <c r="A238" s="52"/>
      <c r="B238" s="52"/>
    </row>
    <row r="239" spans="1:2">
      <c r="A239" s="52"/>
      <c r="B239" s="52"/>
    </row>
    <row r="240" spans="1:2">
      <c r="A240" s="52"/>
      <c r="B240" s="52"/>
    </row>
    <row r="241" spans="1:2">
      <c r="A241" s="52"/>
      <c r="B241" s="52"/>
    </row>
    <row r="242" spans="1:2">
      <c r="A242" s="52"/>
      <c r="B242" s="52"/>
    </row>
    <row r="243" spans="1:2">
      <c r="A243" s="52"/>
      <c r="B243" s="52"/>
    </row>
    <row r="244" spans="1:2">
      <c r="A244" s="52"/>
      <c r="B244" s="52"/>
    </row>
    <row r="245" spans="1:2">
      <c r="A245" s="52"/>
      <c r="B245" s="52"/>
    </row>
    <row r="246" spans="1:2">
      <c r="A246" s="52"/>
      <c r="B246" s="52"/>
    </row>
    <row r="247" spans="1:2">
      <c r="A247" s="52"/>
      <c r="B247" s="52"/>
    </row>
    <row r="248" spans="1:2">
      <c r="A248" s="52"/>
      <c r="B248" s="52"/>
    </row>
    <row r="249" spans="1:2">
      <c r="A249" s="52"/>
      <c r="B249" s="52"/>
    </row>
    <row r="250" spans="1:2">
      <c r="A250" s="52"/>
      <c r="B250" s="52"/>
    </row>
    <row r="251" spans="1:2">
      <c r="A251" s="52"/>
      <c r="B251" s="52"/>
    </row>
    <row r="252" spans="1:2">
      <c r="A252" s="52"/>
      <c r="B252" s="52"/>
    </row>
    <row r="253" spans="1:2">
      <c r="A253" s="52"/>
      <c r="B253" s="52"/>
    </row>
    <row r="254" spans="1:2">
      <c r="A254" s="52"/>
      <c r="B254" s="52"/>
    </row>
    <row r="255" spans="1:2">
      <c r="A255" s="52"/>
      <c r="B255" s="52"/>
    </row>
    <row r="256" spans="1:2">
      <c r="A256" s="52"/>
      <c r="B256" s="52"/>
    </row>
    <row r="257" spans="1:2">
      <c r="A257" s="52"/>
      <c r="B257" s="52"/>
    </row>
    <row r="258" spans="1:2">
      <c r="A258" s="52"/>
      <c r="B258" s="52"/>
    </row>
    <row r="259" spans="1:2">
      <c r="A259" s="52"/>
      <c r="B259" s="52"/>
    </row>
    <row r="260" spans="1:2">
      <c r="A260" s="52"/>
      <c r="B260" s="52"/>
    </row>
    <row r="261" spans="1:2">
      <c r="A261" s="52"/>
      <c r="B261" s="52"/>
    </row>
    <row r="262" spans="1:2">
      <c r="A262" s="52"/>
      <c r="B262" s="52"/>
    </row>
    <row r="263" spans="1:2">
      <c r="A263" s="52"/>
      <c r="B263" s="52"/>
    </row>
    <row r="264" spans="1:2">
      <c r="A264" s="52"/>
      <c r="B264" s="52"/>
    </row>
    <row r="265" spans="1:2">
      <c r="A265" s="52"/>
      <c r="B265" s="52"/>
    </row>
    <row r="266" spans="1:2">
      <c r="A266" s="52"/>
      <c r="B266" s="52"/>
    </row>
    <row r="267" spans="1:2">
      <c r="A267" s="52"/>
      <c r="B267" s="52"/>
    </row>
    <row r="268" spans="1:2">
      <c r="A268" s="52"/>
      <c r="B268" s="52"/>
    </row>
    <row r="269" spans="1:2">
      <c r="A269" s="52"/>
      <c r="B269" s="52"/>
    </row>
    <row r="270" spans="1:2">
      <c r="A270" s="52"/>
      <c r="B270" s="52"/>
    </row>
    <row r="271" spans="1:2">
      <c r="A271" s="52"/>
      <c r="B271" s="52"/>
    </row>
    <row r="272" spans="1:2">
      <c r="A272" s="52"/>
      <c r="B272" s="52"/>
    </row>
    <row r="273" spans="1:2">
      <c r="A273" s="52"/>
      <c r="B273" s="52"/>
    </row>
    <row r="274" spans="1:2">
      <c r="A274" s="52"/>
      <c r="B274" s="52"/>
    </row>
    <row r="275" spans="1:2">
      <c r="A275" s="52"/>
      <c r="B275" s="52"/>
    </row>
    <row r="276" spans="1:2">
      <c r="A276" s="52"/>
      <c r="B276" s="52"/>
    </row>
    <row r="277" spans="1:2">
      <c r="A277" s="52"/>
      <c r="B277" s="52"/>
    </row>
    <row r="278" spans="1:2">
      <c r="A278" s="52"/>
      <c r="B278" s="52"/>
    </row>
    <row r="279" spans="1:2">
      <c r="A279" s="52"/>
      <c r="B279" s="52"/>
    </row>
    <row r="280" spans="1:2">
      <c r="A280" s="52"/>
      <c r="B280" s="52"/>
    </row>
    <row r="281" spans="1:2">
      <c r="A281" s="52"/>
      <c r="B281" s="52"/>
    </row>
    <row r="282" spans="1:2">
      <c r="A282" s="52"/>
      <c r="B282" s="52"/>
    </row>
    <row r="283" spans="1:2">
      <c r="A283" s="52"/>
      <c r="B283" s="52"/>
    </row>
    <row r="284" spans="1:2">
      <c r="A284" s="52"/>
      <c r="B284" s="52"/>
    </row>
    <row r="285" spans="1:2">
      <c r="A285" s="52"/>
      <c r="B285" s="52"/>
    </row>
    <row r="286" spans="1:2">
      <c r="A286" s="52"/>
      <c r="B286" s="52"/>
    </row>
    <row r="287" spans="1:2">
      <c r="A287" s="52"/>
      <c r="B287" s="52"/>
    </row>
    <row r="288" spans="1:2">
      <c r="A288" s="52"/>
      <c r="B288" s="52"/>
    </row>
    <row r="289" spans="1:2">
      <c r="A289" s="52"/>
      <c r="B289" s="52"/>
    </row>
    <row r="290" spans="1:2">
      <c r="A290" s="52"/>
      <c r="B290" s="52"/>
    </row>
    <row r="291" spans="1:2">
      <c r="A291" s="52"/>
      <c r="B291" s="52"/>
    </row>
    <row r="292" spans="1:2">
      <c r="A292" s="52"/>
      <c r="B292" s="52"/>
    </row>
    <row r="293" spans="1:2">
      <c r="A293" s="52"/>
      <c r="B293" s="52"/>
    </row>
    <row r="294" spans="1:2">
      <c r="A294" s="52"/>
      <c r="B294" s="52"/>
    </row>
    <row r="295" spans="1:2">
      <c r="A295" s="52"/>
      <c r="B295" s="52"/>
    </row>
    <row r="296" spans="1:2">
      <c r="A296" s="52"/>
      <c r="B296" s="52"/>
    </row>
    <row r="297" spans="1:2">
      <c r="A297" s="52"/>
      <c r="B297" s="52"/>
    </row>
    <row r="298" spans="1:2">
      <c r="A298" s="52"/>
      <c r="B298" s="52"/>
    </row>
    <row r="299" spans="1:2">
      <c r="A299" s="52"/>
      <c r="B299" s="52"/>
    </row>
    <row r="300" spans="1:2">
      <c r="A300" s="52"/>
      <c r="B300" s="52"/>
    </row>
    <row r="301" spans="1:2">
      <c r="A301" s="52"/>
      <c r="B301" s="52"/>
    </row>
    <row r="302" spans="1:2">
      <c r="A302" s="52"/>
      <c r="B302" s="52"/>
    </row>
    <row r="303" spans="1:2">
      <c r="A303" s="52"/>
      <c r="B303" s="52"/>
    </row>
    <row r="304" spans="1:2">
      <c r="A304" s="52"/>
      <c r="B304" s="52"/>
    </row>
    <row r="305" spans="1:2">
      <c r="A305" s="52"/>
      <c r="B305" s="52"/>
    </row>
    <row r="306" spans="1:2">
      <c r="A306" s="52"/>
      <c r="B306" s="52"/>
    </row>
    <row r="307" spans="1:2">
      <c r="A307" s="52"/>
      <c r="B307" s="52"/>
    </row>
    <row r="308" spans="1:2">
      <c r="A308" s="52"/>
      <c r="B308" s="52"/>
    </row>
    <row r="309" spans="1:2">
      <c r="A309" s="52"/>
      <c r="B309" s="52"/>
    </row>
    <row r="310" spans="1:2">
      <c r="A310" s="52"/>
      <c r="B310" s="52"/>
    </row>
    <row r="311" spans="1:2">
      <c r="A311" s="52"/>
      <c r="B311" s="52"/>
    </row>
    <row r="312" spans="1:2">
      <c r="A312" s="52"/>
      <c r="B312" s="52"/>
    </row>
    <row r="313" spans="1:2">
      <c r="A313" s="52"/>
      <c r="B313" s="52"/>
    </row>
    <row r="314" spans="1:2">
      <c r="A314" s="52"/>
      <c r="B314" s="52"/>
    </row>
    <row r="315" spans="1:2">
      <c r="A315" s="52"/>
      <c r="B315" s="52"/>
    </row>
    <row r="316" spans="1:2">
      <c r="A316" s="52"/>
      <c r="B316" s="52"/>
    </row>
    <row r="317" spans="1:2">
      <c r="A317" s="52"/>
      <c r="B317" s="52"/>
    </row>
    <row r="318" spans="1:2">
      <c r="A318" s="52"/>
      <c r="B318" s="52"/>
    </row>
    <row r="319" spans="1:2">
      <c r="A319" s="52"/>
      <c r="B319" s="52"/>
    </row>
    <row r="320" spans="1:2">
      <c r="A320" s="52"/>
      <c r="B320" s="52"/>
    </row>
    <row r="321" spans="1:2">
      <c r="A321" s="52"/>
      <c r="B321" s="52"/>
    </row>
    <row r="322" spans="1:2">
      <c r="A322" s="52"/>
      <c r="B322" s="52"/>
    </row>
    <row r="323" spans="1:2">
      <c r="A323" s="52"/>
      <c r="B323" s="52"/>
    </row>
    <row r="324" spans="1:2">
      <c r="A324" s="52"/>
      <c r="B324" s="52"/>
    </row>
    <row r="325" spans="1:2">
      <c r="A325" s="52"/>
      <c r="B325" s="52"/>
    </row>
    <row r="326" spans="1:2">
      <c r="A326" s="52"/>
      <c r="B326" s="52"/>
    </row>
    <row r="327" spans="1:2">
      <c r="A327" s="52"/>
      <c r="B327" s="52"/>
    </row>
    <row r="328" spans="1:2">
      <c r="A328" s="52"/>
      <c r="B328" s="52"/>
    </row>
    <row r="329" spans="1:2">
      <c r="A329" s="52"/>
      <c r="B329" s="52"/>
    </row>
    <row r="330" spans="1:2">
      <c r="A330" s="52"/>
      <c r="B330" s="52"/>
    </row>
    <row r="331" spans="1:2">
      <c r="A331" s="52"/>
      <c r="B331" s="52"/>
    </row>
    <row r="332" spans="1:2">
      <c r="A332" s="52"/>
      <c r="B332" s="52"/>
    </row>
    <row r="333" spans="1:2">
      <c r="A333" s="52"/>
      <c r="B333" s="52"/>
    </row>
    <row r="334" spans="1:2">
      <c r="A334" s="52"/>
      <c r="B334" s="52"/>
    </row>
    <row r="335" spans="1:2">
      <c r="A335" s="52"/>
      <c r="B335" s="52"/>
    </row>
    <row r="336" spans="1:2">
      <c r="A336" s="52"/>
      <c r="B336" s="52"/>
    </row>
    <row r="337" spans="1:2">
      <c r="A337" s="52"/>
      <c r="B337" s="52"/>
    </row>
    <row r="338" spans="1:2">
      <c r="A338" s="52"/>
      <c r="B338" s="52"/>
    </row>
    <row r="339" spans="1:2">
      <c r="A339" s="52"/>
      <c r="B339" s="52"/>
    </row>
    <row r="340" spans="1:2">
      <c r="A340" s="52"/>
      <c r="B340" s="52"/>
    </row>
    <row r="341" spans="1:2">
      <c r="A341" s="52"/>
      <c r="B341" s="52"/>
    </row>
    <row r="342" spans="1:2">
      <c r="A342" s="52"/>
      <c r="B342" s="52"/>
    </row>
    <row r="343" spans="1:2">
      <c r="A343" s="52"/>
      <c r="B343" s="52"/>
    </row>
    <row r="344" spans="1:2">
      <c r="A344" s="52"/>
      <c r="B344" s="52"/>
    </row>
    <row r="345" spans="1:2">
      <c r="A345" s="52"/>
      <c r="B345" s="52"/>
    </row>
    <row r="346" spans="1:2">
      <c r="A346" s="52"/>
      <c r="B346" s="52"/>
    </row>
    <row r="347" spans="1:2">
      <c r="A347" s="52"/>
      <c r="B347" s="52"/>
    </row>
    <row r="348" spans="1:2">
      <c r="A348" s="52"/>
      <c r="B348" s="52"/>
    </row>
    <row r="349" spans="1:2">
      <c r="A349" s="52"/>
      <c r="B349" s="52"/>
    </row>
    <row r="350" spans="1:2">
      <c r="A350" s="52"/>
      <c r="B350" s="52"/>
    </row>
    <row r="351" spans="1:2">
      <c r="A351" s="52"/>
      <c r="B351" s="52"/>
    </row>
    <row r="352" spans="1:2">
      <c r="A352" s="52"/>
      <c r="B352" s="52"/>
    </row>
    <row r="353" spans="1:2">
      <c r="A353" s="52"/>
      <c r="B353" s="52"/>
    </row>
    <row r="354" spans="1:2">
      <c r="A354" s="52"/>
      <c r="B354" s="52"/>
    </row>
    <row r="355" spans="1:2">
      <c r="A355" s="52"/>
      <c r="B355" s="52"/>
    </row>
    <row r="356" spans="1:2">
      <c r="A356" s="52"/>
      <c r="B356" s="52"/>
    </row>
    <row r="357" spans="1:2">
      <c r="A357" s="52"/>
      <c r="B357" s="52"/>
    </row>
    <row r="358" spans="1:2">
      <c r="A358" s="52"/>
      <c r="B358" s="52"/>
    </row>
    <row r="359" spans="1:2">
      <c r="A359" s="52"/>
      <c r="B359" s="52"/>
    </row>
    <row r="360" spans="1:2">
      <c r="A360" s="52"/>
      <c r="B360" s="52"/>
    </row>
    <row r="361" spans="1:2">
      <c r="A361" s="52"/>
      <c r="B361" s="52"/>
    </row>
    <row r="362" spans="1:2">
      <c r="A362" s="52"/>
      <c r="B362" s="52"/>
    </row>
    <row r="363" spans="1:2">
      <c r="A363" s="52"/>
      <c r="B363" s="52"/>
    </row>
    <row r="364" spans="1:2">
      <c r="A364" s="52"/>
      <c r="B364" s="52"/>
    </row>
  </sheetData>
  <sheetProtection password="C276" sheet="1" formatCells="0" formatColumns="0" formatRows="0" insertColumns="0" insertRows="0" insertHyperlinks="0" deleteColumns="0" deleteRows="0" sort="0" autoFilter="0" pivotTables="0"/>
  <mergeCells count="69">
    <mergeCell ref="A2:BF2"/>
    <mergeCell ref="A3:BF3"/>
    <mergeCell ref="A4:F4"/>
    <mergeCell ref="G4:BG4"/>
    <mergeCell ref="A5:F6"/>
    <mergeCell ref="G5:J5"/>
    <mergeCell ref="K5:N5"/>
    <mergeCell ref="O5:S5"/>
    <mergeCell ref="T5:W5"/>
    <mergeCell ref="X5:AB5"/>
    <mergeCell ref="BC5:BF5"/>
    <mergeCell ref="AT5:AW5"/>
    <mergeCell ref="AX5:BB5"/>
    <mergeCell ref="AC5:AF5"/>
    <mergeCell ref="AG5:AJ5"/>
    <mergeCell ref="AK5:AO5"/>
    <mergeCell ref="AP5:AS5"/>
    <mergeCell ref="G14:J14"/>
    <mergeCell ref="K14:N14"/>
    <mergeCell ref="O14:S14"/>
    <mergeCell ref="T14:W14"/>
    <mergeCell ref="X14:AB14"/>
    <mergeCell ref="K60:N60"/>
    <mergeCell ref="AT14:AW14"/>
    <mergeCell ref="AX14:BB14"/>
    <mergeCell ref="BC14:BF14"/>
    <mergeCell ref="G15:BF15"/>
    <mergeCell ref="AC21:AF21"/>
    <mergeCell ref="AG21:AJ21"/>
    <mergeCell ref="AK21:AO21"/>
    <mergeCell ref="AX21:BB21"/>
    <mergeCell ref="BC21:BF21"/>
    <mergeCell ref="AC14:AF14"/>
    <mergeCell ref="AG14:AJ14"/>
    <mergeCell ref="AK14:AO14"/>
    <mergeCell ref="AP14:AS14"/>
    <mergeCell ref="AX60:BB60"/>
    <mergeCell ref="BC60:BF60"/>
    <mergeCell ref="AK60:AO60"/>
    <mergeCell ref="AP60:AS60"/>
    <mergeCell ref="A21:B21"/>
    <mergeCell ref="A22:F22"/>
    <mergeCell ref="G22:BF22"/>
    <mergeCell ref="G30:J30"/>
    <mergeCell ref="K30:N30"/>
    <mergeCell ref="O30:S30"/>
    <mergeCell ref="T30:W30"/>
    <mergeCell ref="X30:AB30"/>
    <mergeCell ref="AC30:AF30"/>
    <mergeCell ref="AG30:AJ30"/>
    <mergeCell ref="A30:B30"/>
    <mergeCell ref="A60:B60"/>
    <mergeCell ref="G60:J60"/>
    <mergeCell ref="G61:BF61"/>
    <mergeCell ref="C21:D21"/>
    <mergeCell ref="C60:D60"/>
    <mergeCell ref="C30:D30"/>
    <mergeCell ref="AK30:AO30"/>
    <mergeCell ref="AP30:AS30"/>
    <mergeCell ref="AT30:AW30"/>
    <mergeCell ref="AX30:BB30"/>
    <mergeCell ref="BC30:BF30"/>
    <mergeCell ref="G31:BF31"/>
    <mergeCell ref="X60:AB60"/>
    <mergeCell ref="AC60:AF60"/>
    <mergeCell ref="AG60:AJ60"/>
    <mergeCell ref="O60:S60"/>
    <mergeCell ref="T60:W60"/>
    <mergeCell ref="AT60:AW60"/>
  </mergeCells>
  <phoneticPr fontId="47" type="noConversion"/>
  <hyperlinks>
    <hyperlink ref="A17" r:id="rId1"/>
    <hyperlink ref="A18" r:id="rId2"/>
    <hyperlink ref="A19" r:id="rId3"/>
    <hyperlink ref="A20" r:id="rId4"/>
  </hyperlinks>
  <printOptions horizontalCentered="1" verticalCentered="1"/>
  <pageMargins left="0.11811023622047245" right="0.11811023622047245" top="0.11811023622047245" bottom="0.11811023622047245" header="0" footer="0"/>
  <pageSetup scale="26" fitToHeight="2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Newspaper</vt:lpstr>
      <vt:lpstr>Digital </vt:lpstr>
      <vt:lpstr>TV </vt:lpstr>
      <vt:lpstr>OOH </vt:lpstr>
      <vt:lpstr>Monthly Expenditure</vt:lpstr>
      <vt:lpstr>Regional Expenditure</vt:lpstr>
      <vt:lpstr>Summary</vt:lpstr>
      <vt:lpstr>Blocking Chart Template</vt:lpstr>
    </vt:vector>
  </TitlesOfParts>
  <Company>Sheridan Advertising Program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Professor</dc:title>
  <dc:subject>ADVG33551</dc:subject>
  <dc:creator>Paula Tillmann Peirce</dc:creator>
  <cp:keywords>Cost Details</cp:keywords>
  <dc:description>This is not to be copied or cleared and used by any student unless written approval is given by Author.</dc:description>
  <cp:lastModifiedBy>Ashley Molasy</cp:lastModifiedBy>
  <dcterms:created xsi:type="dcterms:W3CDTF">2008-10-22T17:33:09Z</dcterms:created>
  <dcterms:modified xsi:type="dcterms:W3CDTF">2015-05-14T19:29:02Z</dcterms:modified>
  <cp:category>Media Planning and Buying</cp:category>
  <cp:contentStatus>Master</cp:contentStatus>
</cp:coreProperties>
</file>